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QM\QM2\QS000X\QS0010 QVP\QS-0010 Ausgabe 3.1 - Renaming\"/>
    </mc:Choice>
  </mc:AlternateContent>
  <bookViews>
    <workbookView xWindow="0" yWindow="0" windowWidth="26360" windowHeight="16670" tabRatio="592"/>
  </bookViews>
  <sheets>
    <sheet name="Deckblatt - Overview" sheetId="3" r:id="rId1"/>
    <sheet name="Teilebündelung - parts bundling" sheetId="4" r:id="rId2"/>
    <sheet name="Fragen - Questions" sheetId="5" r:id="rId3"/>
    <sheet name="geforderte Dok.-req.Doc." sheetId="6" r:id="rId4"/>
    <sheet name="Herstellb. - Manufacturability" sheetId="7" r:id="rId5"/>
    <sheet name="Information " sheetId="2" state="hidden" r:id="rId6"/>
  </sheets>
  <definedNames>
    <definedName name="_xlnm.Print_Area" localSheetId="0">'Deckblatt - Overview'!$A$1:$AI$29</definedName>
    <definedName name="_xlnm.Print_Area" localSheetId="2">'Fragen - Questions'!$B$1:$H$99</definedName>
    <definedName name="_xlnm.Print_Area" localSheetId="3">'geforderte Dok.-req.Doc.'!$B$1:$K$22</definedName>
    <definedName name="_xlnm.Print_Area" localSheetId="4">'Herstellb. - Manufacturability'!$B$1:$AJ$41</definedName>
    <definedName name="_xlnm.Print_Area" localSheetId="1">'Teilebündelung - parts bundling'!$B$1:$H$25</definedName>
    <definedName name="_xlnm.Print_Titles" localSheetId="2">'Fragen - Questions'!$3:$4</definedName>
    <definedName name="_xlnm.Print_Titles" localSheetId="3">'geforderte Dok.-req.Doc.'!$3:$3</definedName>
    <definedName name="_xlnm.Print_Titles" localSheetId="1">'Teilebündelung - parts bundling'!$3:$4</definedName>
    <definedName name="Z_92BDFA45_9ABC_450A_833A_97F7232480F3_.wvu.Cols" localSheetId="2" hidden="1">'Fragen - Questions'!$C:$C</definedName>
    <definedName name="Z_92BDFA45_9ABC_450A_833A_97F7232480F3_.wvu.Cols" localSheetId="4" hidden="1">'Herstellb. - Manufacturability'!$G:$G</definedName>
    <definedName name="Z_92BDFA45_9ABC_450A_833A_97F7232480F3_.wvu.PrintArea" localSheetId="0" hidden="1">'Deckblatt - Overview'!$A$1:$AI$29</definedName>
    <definedName name="Z_92BDFA45_9ABC_450A_833A_97F7232480F3_.wvu.PrintArea" localSheetId="2" hidden="1">'Fragen - Questions'!$B$1:$H$99</definedName>
    <definedName name="Z_92BDFA45_9ABC_450A_833A_97F7232480F3_.wvu.PrintArea" localSheetId="3" hidden="1">'geforderte Dok.-req.Doc.'!$B$1:$K$22</definedName>
    <definedName name="Z_92BDFA45_9ABC_450A_833A_97F7232480F3_.wvu.PrintArea" localSheetId="4" hidden="1">'Herstellb. - Manufacturability'!$B$1:$AJ$41</definedName>
    <definedName name="Z_92BDFA45_9ABC_450A_833A_97F7232480F3_.wvu.PrintArea" localSheetId="1" hidden="1">'Teilebündelung - parts bundling'!$B$1:$H$25</definedName>
    <definedName name="Z_92BDFA45_9ABC_450A_833A_97F7232480F3_.wvu.PrintTitles" localSheetId="2" hidden="1">'Fragen - Questions'!$3:$4</definedName>
    <definedName name="Z_92BDFA45_9ABC_450A_833A_97F7232480F3_.wvu.PrintTitles" localSheetId="3" hidden="1">'geforderte Dok.-req.Doc.'!$3:$3</definedName>
    <definedName name="Z_92BDFA45_9ABC_450A_833A_97F7232480F3_.wvu.PrintTitles" localSheetId="1" hidden="1">'Teilebündelung - parts bundling'!$3:$4</definedName>
    <definedName name="Z_FAF4F231_37F3_4087_B520_DEB1AE8F3C91_.wvu.Cols" localSheetId="2" hidden="1">'Fragen - Questions'!$C:$C</definedName>
    <definedName name="Z_FAF4F231_37F3_4087_B520_DEB1AE8F3C91_.wvu.Cols" localSheetId="4" hidden="1">'Herstellb. - Manufacturability'!$G:$G</definedName>
    <definedName name="Z_FAF4F231_37F3_4087_B520_DEB1AE8F3C91_.wvu.PrintArea" localSheetId="0" hidden="1">'Deckblatt - Overview'!$A$1:$AI$29</definedName>
    <definedName name="Z_FAF4F231_37F3_4087_B520_DEB1AE8F3C91_.wvu.PrintArea" localSheetId="2" hidden="1">'Fragen - Questions'!$B$1:$H$99</definedName>
    <definedName name="Z_FAF4F231_37F3_4087_B520_DEB1AE8F3C91_.wvu.PrintArea" localSheetId="3" hidden="1">'geforderte Dok.-req.Doc.'!$B$1:$K$22</definedName>
    <definedName name="Z_FAF4F231_37F3_4087_B520_DEB1AE8F3C91_.wvu.PrintArea" localSheetId="4" hidden="1">'Herstellb. - Manufacturability'!$B$1:$AJ$41</definedName>
    <definedName name="Z_FAF4F231_37F3_4087_B520_DEB1AE8F3C91_.wvu.PrintArea" localSheetId="1" hidden="1">'Teilebündelung - parts bundling'!$B$1:$H$25</definedName>
    <definedName name="Z_FAF4F231_37F3_4087_B520_DEB1AE8F3C91_.wvu.PrintTitles" localSheetId="2" hidden="1">'Fragen - Questions'!$3:$4</definedName>
    <definedName name="Z_FAF4F231_37F3_4087_B520_DEB1AE8F3C91_.wvu.PrintTitles" localSheetId="3" hidden="1">'geforderte Dok.-req.Doc.'!$3:$3</definedName>
    <definedName name="Z_FAF4F231_37F3_4087_B520_DEB1AE8F3C91_.wvu.PrintTitles" localSheetId="1" hidden="1">'Teilebündelung - parts bundling'!$3:$4</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H4" i="6" l="1"/>
  <c r="G4" i="6"/>
  <c r="D4" i="6"/>
  <c r="B16" i="5"/>
  <c r="B87" i="5"/>
  <c r="B80" i="5"/>
  <c r="B72" i="5"/>
  <c r="B58" i="5"/>
  <c r="B55" i="5"/>
  <c r="B47" i="5"/>
  <c r="B41" i="5"/>
  <c r="B39" i="5"/>
  <c r="B24" i="5"/>
  <c r="B19" i="5"/>
  <c r="B7" i="5"/>
  <c r="B24" i="3"/>
  <c r="R28" i="3"/>
  <c r="K7" i="3"/>
  <c r="Q6" i="7" l="1"/>
  <c r="B8" i="7" l="1"/>
  <c r="B21" i="3" l="1"/>
  <c r="C6" i="6" l="1"/>
  <c r="H3" i="5"/>
  <c r="C15" i="6"/>
  <c r="C8" i="6"/>
  <c r="H5" i="6"/>
  <c r="G5" i="6"/>
  <c r="D5" i="6"/>
  <c r="I4" i="6"/>
  <c r="F4" i="6"/>
  <c r="E4" i="6"/>
  <c r="C4" i="6"/>
  <c r="B3" i="6"/>
  <c r="D1" i="6"/>
  <c r="B1" i="6"/>
  <c r="AD38" i="7"/>
  <c r="R38" i="7"/>
  <c r="N38" i="7"/>
  <c r="B38" i="7"/>
  <c r="B36" i="7"/>
  <c r="B34" i="7"/>
  <c r="B31" i="7"/>
  <c r="L30" i="7"/>
  <c r="L28" i="7"/>
  <c r="E28" i="7"/>
  <c r="L26" i="7"/>
  <c r="L25" i="7"/>
  <c r="E25" i="7"/>
  <c r="B24" i="7"/>
  <c r="J22" i="7"/>
  <c r="J21" i="7"/>
  <c r="J20" i="7"/>
  <c r="J19" i="7"/>
  <c r="J18" i="7"/>
  <c r="J17" i="7"/>
  <c r="J16" i="7"/>
  <c r="J15" i="7"/>
  <c r="J14" i="7"/>
  <c r="J13" i="7"/>
  <c r="J12" i="7"/>
  <c r="I11" i="7"/>
  <c r="H11" i="7"/>
  <c r="E11" i="7"/>
  <c r="B11" i="7"/>
  <c r="B9" i="7"/>
  <c r="AB8" i="7"/>
  <c r="AB7" i="7"/>
  <c r="B7" i="7"/>
  <c r="B6" i="7"/>
  <c r="Q5" i="7"/>
  <c r="B5" i="7"/>
  <c r="Q4" i="7"/>
  <c r="B4" i="7"/>
  <c r="AB3" i="7"/>
  <c r="Q3" i="7"/>
  <c r="B3" i="7"/>
  <c r="B1" i="7"/>
  <c r="C14" i="6"/>
  <c r="C13" i="6"/>
  <c r="C12" i="6"/>
  <c r="C11" i="6"/>
  <c r="C10" i="6"/>
  <c r="C9" i="6"/>
  <c r="B97" i="5"/>
  <c r="B95" i="5"/>
  <c r="F93" i="5"/>
  <c r="B91" i="5"/>
  <c r="B90" i="5"/>
  <c r="B88" i="5"/>
  <c r="F86" i="5"/>
  <c r="B84" i="5"/>
  <c r="B83" i="5"/>
  <c r="B81" i="5"/>
  <c r="B78" i="5"/>
  <c r="B77" i="5"/>
  <c r="F75" i="5"/>
  <c r="B73" i="5"/>
  <c r="B70" i="5"/>
  <c r="B69" i="5"/>
  <c r="F67" i="5"/>
  <c r="B62" i="5"/>
  <c r="B61" i="5"/>
  <c r="B59" i="5"/>
  <c r="F57" i="5"/>
  <c r="B54" i="5"/>
  <c r="B53" i="5"/>
  <c r="B51" i="5"/>
  <c r="B50" i="5"/>
  <c r="B48" i="5"/>
  <c r="B45" i="5"/>
  <c r="B44" i="5"/>
  <c r="B42" i="5"/>
  <c r="F38" i="5"/>
  <c r="B36" i="5"/>
  <c r="B35" i="5"/>
  <c r="B33" i="5"/>
  <c r="B32" i="5"/>
  <c r="B30" i="5"/>
  <c r="B29" i="5"/>
  <c r="B27" i="5"/>
  <c r="B26" i="5"/>
  <c r="B25" i="5"/>
  <c r="B23" i="5"/>
  <c r="B22" i="5"/>
  <c r="B20" i="5"/>
  <c r="B17" i="5"/>
  <c r="F15" i="5"/>
  <c r="B11" i="5"/>
  <c r="B10" i="5"/>
  <c r="B8" i="5"/>
  <c r="F4" i="5"/>
  <c r="E4" i="5"/>
  <c r="G3" i="5"/>
  <c r="F3" i="5"/>
  <c r="E3" i="5"/>
  <c r="B3" i="5"/>
  <c r="B2" i="5"/>
  <c r="D1" i="5"/>
  <c r="B1" i="5"/>
  <c r="F5" i="4"/>
  <c r="E5" i="4"/>
  <c r="D5" i="4"/>
  <c r="D4" i="4"/>
  <c r="B4" i="4"/>
  <c r="B3" i="4"/>
  <c r="D1" i="4"/>
  <c r="B1" i="4"/>
  <c r="L22" i="7"/>
  <c r="E93" i="5"/>
  <c r="I74" i="5" s="1"/>
  <c r="E86" i="5"/>
  <c r="H86" i="5" s="1"/>
  <c r="K19" i="3" s="1"/>
  <c r="E75" i="5"/>
  <c r="H75" i="5" s="1"/>
  <c r="K18" i="3" s="1"/>
  <c r="E67" i="5"/>
  <c r="H67" i="5" s="1"/>
  <c r="K17" i="3" s="1"/>
  <c r="E57" i="5"/>
  <c r="I51" i="5" s="1"/>
  <c r="I48" i="5"/>
  <c r="E38" i="5"/>
  <c r="H38" i="5" s="1"/>
  <c r="K15" i="3" s="1"/>
  <c r="E15" i="5"/>
  <c r="I14" i="5" s="1"/>
  <c r="E6" i="5"/>
  <c r="H6" i="5" s="1"/>
  <c r="K13" i="3" s="1"/>
  <c r="E32" i="3"/>
  <c r="G28" i="3"/>
  <c r="B28" i="3"/>
  <c r="B20" i="3"/>
  <c r="B93" i="5" s="1"/>
  <c r="B19" i="3"/>
  <c r="B86" i="5" s="1"/>
  <c r="B18" i="3"/>
  <c r="B75" i="5" s="1"/>
  <c r="B17" i="3"/>
  <c r="B67" i="5" s="1"/>
  <c r="B16" i="3"/>
  <c r="B57" i="5" s="1"/>
  <c r="B15" i="3"/>
  <c r="B38" i="5" s="1"/>
  <c r="B14" i="3"/>
  <c r="B15" i="5" s="1"/>
  <c r="B13" i="3"/>
  <c r="B6" i="5" s="1"/>
  <c r="T12" i="3"/>
  <c r="Q12" i="3"/>
  <c r="N12" i="3"/>
  <c r="K12" i="3"/>
  <c r="B12" i="3"/>
  <c r="K9" i="3"/>
  <c r="B9" i="3"/>
  <c r="V7" i="3"/>
  <c r="B7" i="3"/>
  <c r="V5" i="3"/>
  <c r="K5" i="3"/>
  <c r="B5" i="3"/>
  <c r="V3" i="3"/>
  <c r="K3" i="3"/>
  <c r="B3" i="3"/>
  <c r="B1" i="3"/>
  <c r="I69" i="5" l="1"/>
  <c r="I57" i="5"/>
  <c r="H57" i="5"/>
  <c r="K16" i="3" s="1"/>
  <c r="I31" i="5"/>
  <c r="H15" i="5"/>
  <c r="K14" i="3" s="1"/>
  <c r="I6" i="5"/>
  <c r="H93" i="5"/>
  <c r="K20" i="3" s="1"/>
  <c r="V10" i="3" l="1"/>
  <c r="I4" i="5"/>
  <c r="H4" i="5"/>
</calcChain>
</file>

<file path=xl/comments1.xml><?xml version="1.0" encoding="utf-8"?>
<comments xmlns="http://schemas.openxmlformats.org/spreadsheetml/2006/main">
  <authors>
    <author>Fehlmann, Jens</author>
  </authors>
  <commentList>
    <comment ref="N12" authorId="0" shapeId="0">
      <text>
        <r>
          <rPr>
            <b/>
            <sz val="9"/>
            <color indexed="81"/>
            <rFont val="Segoe UI"/>
            <family val="2"/>
          </rPr>
          <t xml:space="preserve">Eintrag durch QVP Verantwortlichen KNDS D
</t>
        </r>
        <r>
          <rPr>
            <sz val="9"/>
            <color indexed="81"/>
            <rFont val="Segoe UI"/>
            <family val="2"/>
          </rPr>
          <t xml:space="preserve">
</t>
        </r>
      </text>
    </comment>
  </commentList>
</comments>
</file>

<file path=xl/comments2.xml><?xml version="1.0" encoding="utf-8"?>
<comments xmlns="http://schemas.openxmlformats.org/spreadsheetml/2006/main">
  <authors>
    <author>Schwandt, Morris</author>
  </authors>
  <commentList>
    <comment ref="B13" authorId="0" shapeId="0">
      <text>
        <r>
          <rPr>
            <b/>
            <sz val="9"/>
            <color indexed="81"/>
            <rFont val="Segoe UI"/>
            <family val="2"/>
          </rPr>
          <t>Schwandt, Morris:</t>
        </r>
        <r>
          <rPr>
            <sz val="9"/>
            <color indexed="81"/>
            <rFont val="Segoe UI"/>
            <family val="2"/>
          </rPr>
          <t xml:space="preserve">
Anhänge A ?</t>
        </r>
      </text>
    </comment>
    <comment ref="B15" authorId="0" shapeId="0">
      <text>
        <r>
          <rPr>
            <b/>
            <sz val="9"/>
            <color indexed="81"/>
            <rFont val="Segoe UI"/>
            <family val="2"/>
          </rPr>
          <t>Schwandt, Morris:</t>
        </r>
        <r>
          <rPr>
            <sz val="9"/>
            <color indexed="81"/>
            <rFont val="Segoe UI"/>
            <family val="2"/>
          </rPr>
          <t xml:space="preserve">
Was ist damit gemeint?
</t>
        </r>
      </text>
    </comment>
  </commentList>
</comments>
</file>

<file path=xl/sharedStrings.xml><?xml version="1.0" encoding="utf-8"?>
<sst xmlns="http://schemas.openxmlformats.org/spreadsheetml/2006/main" count="31" uniqueCount="29">
  <si>
    <t>The AQP shall be reviewed and updated in case of changes concerning the parts and / or its process.</t>
  </si>
  <si>
    <t>The changes within the AQP have to be highlighted (identified) and returned to customer.</t>
  </si>
  <si>
    <t>By signing off the AQP cover sheet, the AQP detailed questionaire and its appendixes A will be approved expicitly.</t>
  </si>
  <si>
    <t>Please take in consderation: The AQP is always part of the order.</t>
  </si>
  <si>
    <t>Der AQP ist zu überarbeiten und bei Änderungen an den Teilen und / oder dem Prozess zu aktualisieren.</t>
  </si>
  <si>
    <t>Die Änderungen innerhalb der AQP sind zu kennzeichnen und an den Auftraggeber zurückzusenden.</t>
  </si>
  <si>
    <t>Mit der Unterschrift auf dem AQP-Deckblatt werden der AQP-Detailfragebogen und seine Anhänge A ausdrücklich genehmigt.</t>
  </si>
  <si>
    <t>Bitte bedenken Sie: Die AQP ist immer Teil des Auftrags.</t>
  </si>
  <si>
    <t>Text für Feld Herstellbarkeit</t>
  </si>
  <si>
    <r>
      <t xml:space="preserve">Überlegungen zur Herstellbarkeit des Lieferanten: 
Unser Produktqualitätsplanungsteam hat die folgenden Punkte bewertet und bei der Bewertung der Herstellbarkeit alle Aspekte berücksichtigt. Die </t>
    </r>
    <r>
      <rPr>
        <b/>
        <sz val="11"/>
        <color rgb="FFFF0000"/>
        <rFont val="Calibri"/>
        <family val="2"/>
        <scheme val="minor"/>
      </rPr>
      <t xml:space="preserve">gemäß Bestellung gültigen </t>
    </r>
    <r>
      <rPr>
        <sz val="11"/>
        <color theme="1"/>
        <rFont val="Calibri"/>
        <family val="2"/>
        <scheme val="minor"/>
      </rPr>
      <t>Zeichnungen und/oder Spezifikationen wurden als Grundlage für die Bewertung verwendet. Alle "Nein"-Antworten werden mit beigefügten Notizen erläutert, in denen unsere Bedenken oder Änderungsvorschläge dargelegt werden, damit wir die festgelegten Anforderungen erfüllen können.</t>
    </r>
  </si>
  <si>
    <t>Supplier Manufacturability Considerations:  
Our product quality planning team evaluated the following issues and considered all aspects when conducting the manufacturability assessment. The available drawings and/or specifications were used as the basis of the assessment. All "No" responses are explained with attached notes outlining our areas of concern or proposed changes to enable us to meet the specified requirements.</t>
  </si>
  <si>
    <t>X</t>
  </si>
  <si>
    <t xml:space="preserve"> </t>
  </si>
  <si>
    <t>Nr.</t>
  </si>
  <si>
    <t>Name</t>
  </si>
  <si>
    <t>1)</t>
  </si>
  <si>
    <t>2)</t>
  </si>
  <si>
    <t>3)</t>
  </si>
  <si>
    <t>4)</t>
  </si>
  <si>
    <t>5)</t>
  </si>
  <si>
    <t>6)</t>
  </si>
  <si>
    <t>7)</t>
  </si>
  <si>
    <t>8)</t>
  </si>
  <si>
    <t>9)</t>
  </si>
  <si>
    <t>10)</t>
  </si>
  <si>
    <t>a)</t>
  </si>
  <si>
    <t>11)</t>
  </si>
  <si>
    <t>b)</t>
  </si>
  <si>
    <t xml:space="preserve"> Mat 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</si>
</sst>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quot;"/>
    <numFmt numFmtId="165" formatCode="General_)"/>
    <numFmt numFmtId="166" formatCode="dd/mm/yy"/>
    <numFmt numFmtId="167" formatCode="0.0\ &quot;years&quot;"/>
    <numFmt numFmtId="168" formatCode="dd/mm/yy;@"/>
  </numFmts>
  <fonts count="48">
    <font>
      <sz val="11"/>
      <color theme="1"/>
      <name val="Calibri"/>
      <family val="2"/>
      <scheme val="minor"/>
    </font>
    <font>
      <b/>
      <sz val="11"/>
      <color theme="1"/>
      <name val="Calibri"/>
      <family val="2"/>
      <scheme val="minor"/>
    </font>
    <font>
      <sz val="10"/>
      <name val="Arial"/>
      <family val="2"/>
    </font>
    <font>
      <b/>
      <sz val="11"/>
      <color rgb="FFFF0000"/>
      <name val="Calibri"/>
      <family val="2"/>
      <scheme val="minor"/>
    </font>
    <font>
      <b/>
      <sz val="9"/>
      <color indexed="81"/>
      <name val="Segoe UI"/>
      <family val="2"/>
    </font>
    <font>
      <sz val="9"/>
      <color indexed="81"/>
      <name val="Segoe UI"/>
      <family val="2"/>
    </font>
    <font>
      <sz val="11"/>
      <color theme="1"/>
      <name val="Calibri"/>
      <family val="2"/>
      <scheme val="minor"/>
    </font>
    <font>
      <sz val="8"/>
      <color rgb="FF000000"/>
      <name val="Tahoma"/>
      <family val="2"/>
    </font>
    <font>
      <sz val="11"/>
      <color theme="1"/>
      <name val="Arial"/>
      <family val="2"/>
    </font>
    <font>
      <b/>
      <sz val="14"/>
      <color theme="1"/>
      <name val="Arial"/>
      <family val="2"/>
    </font>
    <font>
      <b/>
      <sz val="14"/>
      <color theme="0"/>
      <name val="Arial"/>
      <family val="2"/>
    </font>
    <font>
      <sz val="22"/>
      <color rgb="FFFF0000"/>
      <name val="LcdD"/>
      <family val="5"/>
    </font>
    <font>
      <sz val="8"/>
      <name val="Arial"/>
      <family val="2"/>
    </font>
    <font>
      <sz val="14"/>
      <color theme="1"/>
      <name val="Arial"/>
      <family val="2"/>
    </font>
    <font>
      <b/>
      <sz val="9"/>
      <color theme="1"/>
      <name val="Arial"/>
      <family val="2"/>
    </font>
    <font>
      <sz val="9"/>
      <color theme="1"/>
      <name val="Arial"/>
      <family val="2"/>
    </font>
    <font>
      <sz val="10"/>
      <color theme="1"/>
      <name val="Arial"/>
      <family val="2"/>
    </font>
    <font>
      <b/>
      <sz val="10"/>
      <color theme="1"/>
      <name val="Arial"/>
      <family val="2"/>
    </font>
    <font>
      <b/>
      <sz val="11"/>
      <color theme="1"/>
      <name val="Arial"/>
      <family val="2"/>
    </font>
    <font>
      <u/>
      <sz val="11"/>
      <color theme="10"/>
      <name val="Calibri"/>
      <family val="2"/>
      <scheme val="minor"/>
    </font>
    <font>
      <b/>
      <sz val="8"/>
      <name val="Arial"/>
      <family val="2"/>
    </font>
    <font>
      <sz val="12"/>
      <name val="Arial"/>
      <family val="2"/>
    </font>
    <font>
      <sz val="7"/>
      <name val="Arial"/>
      <family val="2"/>
    </font>
    <font>
      <b/>
      <sz val="12"/>
      <name val="Arial"/>
      <family val="2"/>
    </font>
    <font>
      <b/>
      <sz val="10"/>
      <name val="Arial"/>
      <family val="2"/>
    </font>
    <font>
      <sz val="10"/>
      <name val="Arial MT"/>
    </font>
    <font>
      <b/>
      <sz val="9"/>
      <name val="Arial"/>
      <family val="2"/>
    </font>
    <font>
      <sz val="6"/>
      <color indexed="9"/>
      <name val="Arial"/>
      <family val="2"/>
    </font>
    <font>
      <b/>
      <sz val="16"/>
      <color theme="1"/>
      <name val="Arial"/>
      <family val="2"/>
    </font>
    <font>
      <b/>
      <sz val="12"/>
      <color theme="1"/>
      <name val="Arial"/>
      <family val="2"/>
    </font>
    <font>
      <b/>
      <sz val="8"/>
      <color theme="1"/>
      <name val="Arial"/>
      <family val="2"/>
    </font>
    <font>
      <sz val="6"/>
      <color theme="1"/>
      <name val="Arial"/>
      <family val="2"/>
    </font>
    <font>
      <sz val="12"/>
      <color theme="1"/>
      <name val="Arial"/>
      <family val="2"/>
    </font>
    <font>
      <b/>
      <sz val="12"/>
      <color theme="1"/>
      <name val="Calibri"/>
      <family val="2"/>
      <scheme val="minor"/>
    </font>
    <font>
      <sz val="12"/>
      <color theme="1"/>
      <name val="Calibri"/>
      <family val="2"/>
      <scheme val="minor"/>
    </font>
    <font>
      <b/>
      <sz val="18"/>
      <color theme="1"/>
      <name val="Arial"/>
      <family val="2"/>
    </font>
    <font>
      <sz val="14"/>
      <color theme="0" tint="-4.9989318521683403E-2"/>
      <name val="Arial"/>
      <family val="2"/>
    </font>
    <font>
      <sz val="8"/>
      <color theme="1"/>
      <name val="Arial"/>
      <family val="2"/>
    </font>
    <font>
      <b/>
      <sz val="7"/>
      <color theme="1"/>
      <name val="Arial"/>
      <family val="2"/>
    </font>
    <font>
      <b/>
      <sz val="14"/>
      <name val="Arial"/>
      <family val="2"/>
    </font>
    <font>
      <b/>
      <sz val="8"/>
      <color indexed="55"/>
      <name val="Arial"/>
      <family val="2"/>
    </font>
    <font>
      <u/>
      <sz val="10"/>
      <name val="Arial"/>
      <family val="2"/>
    </font>
    <font>
      <b/>
      <sz val="14"/>
      <color theme="1"/>
      <name val="Calibri"/>
      <family val="2"/>
      <scheme val="minor"/>
    </font>
    <font>
      <b/>
      <sz val="16"/>
      <color theme="1"/>
      <name val="Calibri"/>
      <family val="2"/>
      <scheme val="minor"/>
    </font>
    <font>
      <b/>
      <sz val="16"/>
      <name val="Calibri"/>
      <family val="2"/>
      <scheme val="minor"/>
    </font>
    <font>
      <i/>
      <sz val="8"/>
      <color theme="1"/>
      <name val="Arial"/>
      <family val="2"/>
    </font>
    <font>
      <sz val="11"/>
      <color theme="1"/>
      <name val="Segoe UI"/>
      <family val="2"/>
    </font>
    <font>
      <i/>
      <sz val="9"/>
      <color theme="1"/>
      <name val="Arial"/>
      <family val="2"/>
    </font>
  </fonts>
  <fills count="10">
    <fill>
      <patternFill patternType="none"/>
    </fill>
    <fill>
      <patternFill patternType="gray125"/>
    </fill>
    <fill>
      <patternFill patternType="solid">
        <fgColor indexed="65"/>
        <bgColor indexed="64"/>
      </patternFill>
    </fill>
    <fill>
      <patternFill patternType="solid">
        <fgColor rgb="FFA4FEAD"/>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44">
    <border>
      <left/>
      <right/>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bottom style="dashed">
        <color indexed="64"/>
      </bottom>
      <diagonal/>
    </border>
    <border>
      <left/>
      <right/>
      <top style="dashed">
        <color indexed="64"/>
      </top>
      <bottom/>
      <diagonal/>
    </border>
  </borders>
  <cellStyleXfs count="5">
    <xf numFmtId="0" fontId="0" fillId="0" borderId="0"/>
    <xf numFmtId="0" fontId="2" fillId="0" borderId="0"/>
    <xf numFmtId="9" fontId="6" fillId="0" borderId="0" applyFont="0" applyFill="0" applyBorder="0" applyAlignment="0" applyProtection="0"/>
    <xf numFmtId="0" fontId="19" fillId="0" borderId="0" applyNumberFormat="0" applyFill="0" applyBorder="0" applyAlignment="0" applyProtection="0"/>
    <xf numFmtId="0" fontId="2" fillId="0" borderId="0"/>
  </cellStyleXfs>
  <cellXfs count="413">
    <xf numFmtId="0" fontId="0" fillId="0" borderId="0" xfId="0"/>
    <xf numFmtId="0" fontId="2" fillId="0" borderId="0" xfId="1" applyFont="1"/>
    <xf numFmtId="0" fontId="1" fillId="0" borderId="0" xfId="0" applyFont="1" applyProtection="1"/>
    <xf numFmtId="0" fontId="0" fillId="0" borderId="0" xfId="0" applyProtection="1"/>
    <xf numFmtId="0" fontId="0" fillId="0" borderId="0" xfId="0" applyAlignment="1" applyProtection="1">
      <alignment wrapText="1"/>
    </xf>
    <xf numFmtId="0" fontId="10" fillId="0" borderId="0" xfId="0" applyFont="1" applyBorder="1" applyAlignment="1" applyProtection="1">
      <alignment vertical="top"/>
    </xf>
    <xf numFmtId="0" fontId="9" fillId="0" borderId="0" xfId="0" applyFont="1" applyBorder="1" applyAlignment="1" applyProtection="1">
      <alignment vertical="top"/>
    </xf>
    <xf numFmtId="0" fontId="11" fillId="0" borderId="0" xfId="0" applyFont="1" applyBorder="1" applyAlignment="1" applyProtection="1">
      <alignment horizontal="right" vertical="top"/>
    </xf>
    <xf numFmtId="0" fontId="8" fillId="0" borderId="0" xfId="0" applyFont="1" applyProtection="1"/>
    <xf numFmtId="0" fontId="12" fillId="2" borderId="0" xfId="0" applyFont="1" applyFill="1" applyProtection="1"/>
    <xf numFmtId="0" fontId="13" fillId="0" borderId="0" xfId="0" applyFont="1" applyBorder="1" applyAlignment="1" applyProtection="1">
      <alignment vertical="top"/>
    </xf>
    <xf numFmtId="0" fontId="9" fillId="0" borderId="0" xfId="0" applyFont="1" applyBorder="1" applyAlignment="1" applyProtection="1">
      <alignment horizontal="left" vertical="top"/>
    </xf>
    <xf numFmtId="0" fontId="9" fillId="0" borderId="1" xfId="0" applyFont="1" applyBorder="1" applyAlignment="1" applyProtection="1">
      <alignment horizontal="left" vertical="top"/>
    </xf>
    <xf numFmtId="0" fontId="14" fillId="0" borderId="5" xfId="0" applyFont="1" applyBorder="1" applyAlignment="1" applyProtection="1">
      <alignment vertical="top"/>
    </xf>
    <xf numFmtId="0" fontId="14" fillId="0" borderId="9" xfId="0" applyFont="1" applyBorder="1" applyAlignment="1" applyProtection="1">
      <alignment vertical="top"/>
    </xf>
    <xf numFmtId="0" fontId="14" fillId="0" borderId="10" xfId="0" applyFont="1" applyBorder="1" applyAlignment="1" applyProtection="1">
      <alignment vertical="top"/>
    </xf>
    <xf numFmtId="0" fontId="8" fillId="0" borderId="0" xfId="0" applyFont="1" applyFill="1" applyBorder="1" applyProtection="1"/>
    <xf numFmtId="0" fontId="12" fillId="0" borderId="18" xfId="4" applyFont="1" applyFill="1" applyBorder="1" applyAlignment="1" applyProtection="1">
      <alignment vertical="center"/>
    </xf>
    <xf numFmtId="0" fontId="20" fillId="0" borderId="18" xfId="4" applyFont="1" applyFill="1" applyBorder="1" applyAlignment="1" applyProtection="1">
      <alignment vertical="center"/>
    </xf>
    <xf numFmtId="49" fontId="12" fillId="0" borderId="18" xfId="4" applyNumberFormat="1" applyFont="1" applyFill="1" applyBorder="1" applyAlignment="1" applyProtection="1">
      <alignment vertical="center"/>
    </xf>
    <xf numFmtId="49" fontId="21" fillId="0" borderId="18" xfId="4" applyNumberFormat="1" applyFont="1" applyFill="1" applyBorder="1" applyAlignment="1" applyProtection="1">
      <alignment vertical="center"/>
    </xf>
    <xf numFmtId="49" fontId="2" fillId="0" borderId="18" xfId="4" applyNumberFormat="1" applyFont="1" applyFill="1" applyBorder="1" applyAlignment="1" applyProtection="1">
      <alignment vertical="center"/>
    </xf>
    <xf numFmtId="0" fontId="2" fillId="0" borderId="18" xfId="1" applyFill="1" applyBorder="1" applyAlignment="1" applyProtection="1">
      <alignment vertical="center"/>
    </xf>
    <xf numFmtId="0" fontId="2" fillId="0" borderId="18" xfId="4" applyFill="1" applyBorder="1" applyProtection="1"/>
    <xf numFmtId="0" fontId="2" fillId="0" borderId="0" xfId="4" applyFill="1" applyBorder="1" applyProtection="1"/>
    <xf numFmtId="49" fontId="20" fillId="0" borderId="18" xfId="4" applyNumberFormat="1" applyFont="1" applyFill="1" applyBorder="1" applyAlignment="1" applyProtection="1">
      <alignment vertical="center"/>
    </xf>
    <xf numFmtId="0" fontId="2" fillId="0" borderId="18" xfId="4" applyFill="1" applyBorder="1" applyAlignment="1" applyProtection="1">
      <alignment vertical="center"/>
    </xf>
    <xf numFmtId="0" fontId="8" fillId="0" borderId="18" xfId="0" applyFont="1" applyFill="1" applyBorder="1" applyProtection="1"/>
    <xf numFmtId="165" fontId="12" fillId="0" borderId="18" xfId="4" applyNumberFormat="1" applyFont="1" applyBorder="1" applyAlignment="1" applyProtection="1">
      <alignment vertical="center"/>
    </xf>
    <xf numFmtId="49" fontId="2" fillId="0" borderId="18" xfId="4" applyNumberFormat="1" applyFill="1" applyBorder="1" applyAlignment="1" applyProtection="1">
      <alignment vertical="center"/>
    </xf>
    <xf numFmtId="165" fontId="12" fillId="0" borderId="0" xfId="4" applyNumberFormat="1" applyFont="1" applyFill="1" applyBorder="1" applyAlignment="1" applyProtection="1">
      <alignment horizontal="left" vertical="center"/>
    </xf>
    <xf numFmtId="0" fontId="12" fillId="0" borderId="0" xfId="4" applyFont="1" applyFill="1" applyBorder="1" applyAlignment="1" applyProtection="1">
      <alignment vertical="center"/>
    </xf>
    <xf numFmtId="0" fontId="20" fillId="0" borderId="0" xfId="4" applyFont="1" applyFill="1" applyBorder="1" applyAlignment="1" applyProtection="1">
      <alignment vertical="center"/>
    </xf>
    <xf numFmtId="49" fontId="12" fillId="0" borderId="0" xfId="4" applyNumberFormat="1" applyFont="1" applyFill="1" applyBorder="1" applyAlignment="1" applyProtection="1">
      <alignment vertical="center"/>
    </xf>
    <xf numFmtId="49" fontId="2" fillId="0" borderId="0" xfId="4" applyNumberFormat="1" applyFill="1" applyBorder="1" applyAlignment="1" applyProtection="1">
      <alignment vertical="center"/>
    </xf>
    <xf numFmtId="0" fontId="2" fillId="0" borderId="0" xfId="1" applyFill="1" applyBorder="1" applyAlignment="1" applyProtection="1">
      <alignment vertical="center"/>
    </xf>
    <xf numFmtId="0" fontId="2" fillId="0" borderId="0" xfId="1" applyFill="1" applyBorder="1" applyProtection="1"/>
    <xf numFmtId="0" fontId="2" fillId="0" borderId="0" xfId="1" applyFont="1" applyFill="1" applyBorder="1" applyAlignment="1" applyProtection="1">
      <alignment vertical="center"/>
    </xf>
    <xf numFmtId="165" fontId="22" fillId="0" borderId="0" xfId="4" applyNumberFormat="1" applyFont="1" applyFill="1" applyBorder="1" applyAlignment="1" applyProtection="1">
      <alignment horizontal="left" vertical="center"/>
    </xf>
    <xf numFmtId="165" fontId="12" fillId="0" borderId="0" xfId="4" applyNumberFormat="1" applyFont="1" applyFill="1" applyBorder="1" applyAlignment="1" applyProtection="1">
      <alignment vertical="center"/>
    </xf>
    <xf numFmtId="0" fontId="2" fillId="0" borderId="0" xfId="4" applyFont="1" applyFill="1" applyBorder="1" applyProtection="1"/>
    <xf numFmtId="49" fontId="12" fillId="0" borderId="0" xfId="4" applyNumberFormat="1" applyFont="1" applyFill="1" applyBorder="1" applyAlignment="1" applyProtection="1">
      <alignment horizontal="left" vertical="center"/>
    </xf>
    <xf numFmtId="0" fontId="23" fillId="4" borderId="0" xfId="4" applyFont="1" applyFill="1" applyAlignment="1" applyProtection="1">
      <alignment horizontal="left"/>
    </xf>
    <xf numFmtId="0" fontId="12" fillId="4" borderId="0" xfId="4" quotePrefix="1" applyFont="1" applyFill="1" applyAlignment="1" applyProtection="1">
      <alignment horizontal="center"/>
    </xf>
    <xf numFmtId="0" fontId="2" fillId="4" borderId="0" xfId="1" applyFill="1" applyProtection="1"/>
    <xf numFmtId="0" fontId="2" fillId="4" borderId="0" xfId="1" applyFill="1" applyBorder="1" applyProtection="1"/>
    <xf numFmtId="165" fontId="24" fillId="4" borderId="0" xfId="4" applyNumberFormat="1" applyFont="1" applyFill="1" applyBorder="1" applyProtection="1"/>
    <xf numFmtId="0" fontId="25" fillId="4" borderId="0" xfId="1" applyFont="1" applyFill="1" applyBorder="1" applyProtection="1"/>
    <xf numFmtId="0" fontId="20" fillId="4" borderId="0" xfId="1" applyFont="1" applyFill="1" applyBorder="1" applyProtection="1"/>
    <xf numFmtId="165" fontId="20" fillId="4" borderId="0" xfId="4" applyNumberFormat="1" applyFont="1" applyFill="1" applyBorder="1" applyProtection="1"/>
    <xf numFmtId="0" fontId="2" fillId="4" borderId="0" xfId="1" applyFont="1" applyFill="1" applyBorder="1" applyProtection="1"/>
    <xf numFmtId="165" fontId="2" fillId="4" borderId="0" xfId="4" applyNumberFormat="1" applyFont="1" applyFill="1" applyBorder="1" applyProtection="1"/>
    <xf numFmtId="0" fontId="12" fillId="4" borderId="0" xfId="1" applyFont="1" applyFill="1" applyBorder="1" applyProtection="1"/>
    <xf numFmtId="0" fontId="12" fillId="0" borderId="0" xfId="1" applyFont="1" applyFill="1" applyBorder="1" applyProtection="1"/>
    <xf numFmtId="0" fontId="2" fillId="0" borderId="0" xfId="1" applyFont="1" applyFill="1" applyBorder="1" applyProtection="1"/>
    <xf numFmtId="0" fontId="23" fillId="0" borderId="0" xfId="1" applyFont="1" applyProtection="1"/>
    <xf numFmtId="165" fontId="21" fillId="0" borderId="0" xfId="4" applyNumberFormat="1" applyFont="1" applyProtection="1"/>
    <xf numFmtId="165" fontId="12" fillId="0" borderId="0" xfId="4" applyNumberFormat="1" applyFont="1" applyBorder="1" applyProtection="1"/>
    <xf numFmtId="0" fontId="2" fillId="0" borderId="0" xfId="1" applyProtection="1"/>
    <xf numFmtId="0" fontId="2" fillId="0" borderId="0" xfId="1" applyBorder="1" applyProtection="1"/>
    <xf numFmtId="165" fontId="24" fillId="0" borderId="0" xfId="4" applyNumberFormat="1" applyFont="1" applyBorder="1" applyProtection="1"/>
    <xf numFmtId="0" fontId="25" fillId="0" borderId="0" xfId="1" applyFont="1" applyBorder="1" applyProtection="1"/>
    <xf numFmtId="0" fontId="2" fillId="0" borderId="0" xfId="1" applyFont="1" applyBorder="1" applyProtection="1"/>
    <xf numFmtId="0" fontId="12" fillId="0" borderId="0" xfId="1" applyFont="1" applyBorder="1" applyProtection="1"/>
    <xf numFmtId="0" fontId="8" fillId="0" borderId="0" xfId="0" applyFont="1" applyAlignment="1" applyProtection="1"/>
    <xf numFmtId="165" fontId="26" fillId="0" borderId="0" xfId="4" applyNumberFormat="1" applyFont="1" applyBorder="1" applyProtection="1"/>
    <xf numFmtId="0" fontId="14" fillId="0" borderId="0" xfId="0" applyFont="1" applyProtection="1"/>
    <xf numFmtId="0" fontId="17" fillId="0" borderId="0" xfId="0" applyFont="1" applyProtection="1"/>
    <xf numFmtId="165" fontId="2" fillId="0" borderId="0" xfId="4" applyNumberFormat="1" applyFont="1" applyBorder="1" applyProtection="1"/>
    <xf numFmtId="0" fontId="16" fillId="0" borderId="0" xfId="0" applyFont="1" applyProtection="1"/>
    <xf numFmtId="0" fontId="14" fillId="0" borderId="22" xfId="0" applyFont="1" applyBorder="1" applyAlignment="1" applyProtection="1">
      <alignment horizontal="left" vertical="top"/>
    </xf>
    <xf numFmtId="0" fontId="14" fillId="0" borderId="24" xfId="0" applyFont="1" applyBorder="1" applyAlignment="1" applyProtection="1">
      <alignment horizontal="left" vertical="top"/>
    </xf>
    <xf numFmtId="0" fontId="14" fillId="0" borderId="23" xfId="0" applyFont="1" applyBorder="1" applyAlignment="1" applyProtection="1">
      <alignment horizontal="left" vertical="top"/>
    </xf>
    <xf numFmtId="0" fontId="14" fillId="0" borderId="0" xfId="0" applyFont="1" applyBorder="1" applyAlignment="1" applyProtection="1">
      <alignment horizontal="left" vertical="top"/>
    </xf>
    <xf numFmtId="0" fontId="2" fillId="0" borderId="0" xfId="1"/>
    <xf numFmtId="0" fontId="23" fillId="0" borderId="0" xfId="1" applyFont="1" applyAlignment="1" applyProtection="1">
      <alignment horizontal="left" vertical="top" wrapText="1"/>
    </xf>
    <xf numFmtId="0" fontId="23" fillId="0" borderId="0" xfId="1" applyFont="1" applyAlignment="1" applyProtection="1">
      <alignment vertical="top" wrapText="1"/>
    </xf>
    <xf numFmtId="1" fontId="23" fillId="0" borderId="0" xfId="1" applyNumberFormat="1" applyFont="1" applyAlignment="1" applyProtection="1">
      <alignment horizontal="center" vertical="top" wrapText="1"/>
    </xf>
    <xf numFmtId="166" fontId="12" fillId="0" borderId="0" xfId="1" applyNumberFormat="1" applyFont="1" applyAlignment="1" applyProtection="1">
      <alignment horizontal="center" vertical="top" wrapText="1"/>
    </xf>
    <xf numFmtId="9" fontId="12" fillId="0" borderId="0" xfId="2" applyFont="1" applyAlignment="1" applyProtection="1">
      <alignment horizontal="center" vertical="top" wrapText="1"/>
    </xf>
    <xf numFmtId="0" fontId="27" fillId="0" borderId="0" xfId="1" applyFont="1" applyFill="1" applyAlignment="1">
      <alignment horizontal="left"/>
    </xf>
    <xf numFmtId="0" fontId="23" fillId="0" borderId="0" xfId="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1" fontId="23" fillId="0" borderId="0" xfId="1" applyNumberFormat="1" applyFont="1" applyFill="1" applyBorder="1" applyAlignment="1" applyProtection="1">
      <alignment horizontal="center" vertical="top" wrapText="1"/>
    </xf>
    <xf numFmtId="166" fontId="12" fillId="0" borderId="0" xfId="1" applyNumberFormat="1" applyFont="1" applyFill="1" applyBorder="1" applyAlignment="1" applyProtection="1">
      <alignment horizontal="center" vertical="top" wrapText="1"/>
    </xf>
    <xf numFmtId="9" fontId="12" fillId="0" borderId="0" xfId="2" applyFont="1" applyFill="1" applyBorder="1" applyAlignment="1" applyProtection="1">
      <alignment horizontal="center" vertical="top" wrapText="1"/>
    </xf>
    <xf numFmtId="0" fontId="16" fillId="0" borderId="0" xfId="1" applyFont="1"/>
    <xf numFmtId="0" fontId="29" fillId="5" borderId="26" xfId="0" applyFont="1" applyFill="1" applyBorder="1" applyAlignment="1" applyProtection="1">
      <alignment vertical="center" wrapText="1"/>
    </xf>
    <xf numFmtId="0" fontId="29" fillId="5" borderId="27" xfId="0" applyFont="1" applyFill="1" applyBorder="1" applyAlignment="1" applyProtection="1">
      <alignment vertical="center" wrapText="1"/>
    </xf>
    <xf numFmtId="9" fontId="30" fillId="0" borderId="0" xfId="2" applyFont="1" applyFill="1" applyBorder="1" applyAlignment="1" applyProtection="1">
      <alignment horizontal="center" vertical="center" wrapText="1"/>
    </xf>
    <xf numFmtId="0" fontId="31" fillId="0" borderId="0" xfId="1" applyFont="1" applyFill="1" applyAlignment="1">
      <alignment horizontal="left" wrapText="1"/>
    </xf>
    <xf numFmtId="0" fontId="32" fillId="0" borderId="0" xfId="1" applyFont="1"/>
    <xf numFmtId="0" fontId="34" fillId="5" borderId="20" xfId="0" applyFont="1" applyFill="1" applyBorder="1" applyAlignment="1" applyProtection="1">
      <alignment vertical="center"/>
    </xf>
    <xf numFmtId="0" fontId="34" fillId="5" borderId="29" xfId="0" applyFont="1" applyFill="1" applyBorder="1" applyAlignment="1" applyProtection="1">
      <alignment vertical="center"/>
    </xf>
    <xf numFmtId="9" fontId="29" fillId="0" borderId="0" xfId="2" applyFont="1" applyFill="1" applyBorder="1" applyAlignment="1" applyProtection="1">
      <alignment horizontal="center"/>
    </xf>
    <xf numFmtId="0" fontId="31" fillId="0" borderId="0" xfId="1" applyFont="1" applyFill="1" applyAlignment="1">
      <alignment horizontal="left"/>
    </xf>
    <xf numFmtId="0" fontId="32" fillId="0" borderId="0" xfId="1" applyFont="1" applyFill="1"/>
    <xf numFmtId="0" fontId="33" fillId="5" borderId="30" xfId="0" applyFont="1" applyFill="1" applyBorder="1" applyAlignment="1" applyProtection="1">
      <alignment horizontal="left" vertical="center"/>
    </xf>
    <xf numFmtId="0" fontId="33" fillId="5" borderId="18" xfId="0" applyFont="1" applyFill="1" applyBorder="1" applyAlignment="1" applyProtection="1">
      <alignment horizontal="left" vertical="center"/>
    </xf>
    <xf numFmtId="0" fontId="33" fillId="5" borderId="20" xfId="0" applyFont="1" applyFill="1" applyBorder="1" applyAlignment="1" applyProtection="1">
      <alignment vertical="center"/>
    </xf>
    <xf numFmtId="0" fontId="33" fillId="5" borderId="18" xfId="0" applyFont="1" applyFill="1" applyBorder="1" applyAlignment="1" applyProtection="1">
      <alignment horizontal="center" vertical="center"/>
    </xf>
    <xf numFmtId="0" fontId="21" fillId="0" borderId="0" xfId="1" applyFont="1"/>
    <xf numFmtId="0" fontId="34" fillId="3" borderId="18" xfId="0" applyFont="1" applyFill="1" applyBorder="1" applyAlignment="1" applyProtection="1">
      <alignment horizontal="left" vertical="center"/>
      <protection locked="0"/>
    </xf>
    <xf numFmtId="0" fontId="34" fillId="3" borderId="18" xfId="0" applyFont="1" applyFill="1" applyBorder="1" applyAlignment="1" applyProtection="1">
      <alignment vertical="center"/>
      <protection locked="0"/>
    </xf>
    <xf numFmtId="9" fontId="23" fillId="0" borderId="0" xfId="2" applyFont="1" applyFill="1" applyBorder="1" applyAlignment="1" applyProtection="1">
      <alignment horizontal="center" vertical="center" wrapText="1"/>
    </xf>
    <xf numFmtId="0" fontId="34" fillId="3" borderId="18" xfId="0" applyFont="1" applyFill="1" applyBorder="1" applyAlignment="1" applyProtection="1">
      <alignment horizontal="left" vertical="center" wrapText="1"/>
      <protection locked="0"/>
    </xf>
    <xf numFmtId="9" fontId="2" fillId="0" borderId="0" xfId="2" applyFont="1" applyFill="1" applyBorder="1" applyAlignment="1" applyProtection="1">
      <alignment horizontal="left" vertical="center" wrapText="1"/>
    </xf>
    <xf numFmtId="0" fontId="34" fillId="3" borderId="32" xfId="0" applyFont="1" applyFill="1" applyBorder="1" applyAlignment="1" applyProtection="1">
      <alignment horizontal="left" vertical="center"/>
      <protection locked="0"/>
    </xf>
    <xf numFmtId="0" fontId="27" fillId="6" borderId="0" xfId="1" applyFont="1" applyFill="1" applyAlignment="1">
      <alignment horizontal="left"/>
    </xf>
    <xf numFmtId="0" fontId="2" fillId="6" borderId="0" xfId="1" applyFill="1"/>
    <xf numFmtId="0" fontId="2" fillId="0" borderId="0" xfId="1" applyFont="1" applyFill="1" applyBorder="1" applyAlignment="1" applyProtection="1">
      <alignment horizontal="left" vertical="center" wrapText="1"/>
    </xf>
    <xf numFmtId="0" fontId="2" fillId="0" borderId="0" xfId="1" applyFill="1"/>
    <xf numFmtId="0" fontId="2" fillId="0" borderId="0" xfId="1" applyFill="1" applyBorder="1" applyAlignment="1" applyProtection="1">
      <alignment horizontal="left" vertical="center" wrapText="1"/>
    </xf>
    <xf numFmtId="0" fontId="2" fillId="0" borderId="0" xfId="1" applyFont="1" applyFill="1" applyBorder="1" applyAlignment="1" applyProtection="1">
      <alignment vertical="center" wrapText="1"/>
    </xf>
    <xf numFmtId="1" fontId="12" fillId="0" borderId="0" xfId="1" applyNumberFormat="1" applyFont="1" applyFill="1" applyBorder="1" applyAlignment="1" applyProtection="1">
      <alignment horizontal="center" vertical="center" wrapText="1"/>
    </xf>
    <xf numFmtId="166" fontId="12" fillId="0" borderId="0" xfId="1" applyNumberFormat="1" applyFont="1" applyFill="1" applyBorder="1" applyAlignment="1" applyProtection="1">
      <alignment horizontal="center" vertical="center" wrapText="1"/>
    </xf>
    <xf numFmtId="9" fontId="12" fillId="0" borderId="0" xfId="2" applyFont="1" applyFill="1" applyBorder="1" applyAlignment="1" applyProtection="1">
      <alignment horizontal="center" vertical="center" wrapText="1"/>
    </xf>
    <xf numFmtId="0" fontId="2" fillId="0" borderId="0" xfId="1" applyAlignment="1">
      <alignment horizontal="center"/>
    </xf>
    <xf numFmtId="0" fontId="2" fillId="0" borderId="0" xfId="1" applyFont="1" applyFill="1" applyAlignment="1" applyProtection="1">
      <alignment vertical="center" wrapText="1"/>
    </xf>
    <xf numFmtId="0" fontId="2" fillId="0" borderId="0" xfId="1" applyAlignment="1">
      <alignment horizontal="left" vertical="top" wrapText="1"/>
    </xf>
    <xf numFmtId="0" fontId="2" fillId="0" borderId="0" xfId="1" applyFont="1" applyAlignment="1">
      <alignment vertical="top" wrapText="1"/>
    </xf>
    <xf numFmtId="1" fontId="12" fillId="0" borderId="0" xfId="1" applyNumberFormat="1" applyFont="1" applyAlignment="1">
      <alignment horizontal="center" vertical="top" wrapText="1"/>
    </xf>
    <xf numFmtId="166" fontId="12" fillId="0" borderId="0" xfId="1" applyNumberFormat="1" applyFont="1" applyAlignment="1">
      <alignment horizontal="center" vertical="top" wrapText="1"/>
    </xf>
    <xf numFmtId="9" fontId="12" fillId="0" borderId="0" xfId="2" applyFont="1" applyAlignment="1">
      <alignment horizontal="center" vertical="top" wrapText="1"/>
    </xf>
    <xf numFmtId="0" fontId="35" fillId="7" borderId="0" xfId="1" applyFont="1" applyFill="1" applyAlignment="1" applyProtection="1">
      <alignment horizontal="left" vertical="top" wrapText="1"/>
    </xf>
    <xf numFmtId="0" fontId="32" fillId="7" borderId="0" xfId="1" applyFont="1" applyFill="1" applyAlignment="1" applyProtection="1">
      <alignment horizontal="left" vertical="top" wrapText="1"/>
    </xf>
    <xf numFmtId="1" fontId="30" fillId="7" borderId="0" xfId="1" applyNumberFormat="1" applyFont="1" applyFill="1" applyAlignment="1" applyProtection="1">
      <alignment horizontal="center" vertical="center" wrapText="1"/>
    </xf>
    <xf numFmtId="166" fontId="30" fillId="7" borderId="0" xfId="1" applyNumberFormat="1" applyFont="1" applyFill="1" applyAlignment="1" applyProtection="1">
      <alignment horizontal="center" vertical="center" wrapText="1"/>
    </xf>
    <xf numFmtId="1" fontId="37" fillId="7" borderId="0" xfId="1" applyNumberFormat="1" applyFont="1" applyFill="1" applyAlignment="1" applyProtection="1">
      <alignment horizontal="center" vertical="top" wrapText="1"/>
    </xf>
    <xf numFmtId="166" fontId="37" fillId="7" borderId="0" xfId="1" applyNumberFormat="1" applyFont="1" applyFill="1" applyAlignment="1" applyProtection="1">
      <alignment horizontal="center" vertical="top" wrapText="1"/>
    </xf>
    <xf numFmtId="9" fontId="29" fillId="7" borderId="35" xfId="2" applyFont="1" applyFill="1" applyBorder="1" applyAlignment="1" applyProtection="1">
      <alignment horizontal="center"/>
    </xf>
    <xf numFmtId="0" fontId="32" fillId="0" borderId="0" xfId="1" applyFont="1" applyFill="1" applyAlignment="1" applyProtection="1">
      <alignment horizontal="left" vertical="top" wrapText="1"/>
    </xf>
    <xf numFmtId="0" fontId="36" fillId="0" borderId="0" xfId="0" applyFont="1" applyFill="1" applyBorder="1" applyAlignment="1" applyProtection="1">
      <alignment horizontal="center" vertical="top"/>
    </xf>
    <xf numFmtId="1" fontId="37" fillId="0" borderId="0" xfId="1" applyNumberFormat="1" applyFont="1" applyFill="1" applyAlignment="1" applyProtection="1">
      <alignment horizontal="center" vertical="top" wrapText="1"/>
    </xf>
    <xf numFmtId="166" fontId="37" fillId="0" borderId="0" xfId="1" applyNumberFormat="1" applyFont="1" applyFill="1" applyAlignment="1" applyProtection="1">
      <alignment horizontal="center" vertical="top" wrapText="1"/>
    </xf>
    <xf numFmtId="0" fontId="39" fillId="8" borderId="0" xfId="1" applyFont="1" applyFill="1" applyAlignment="1" applyProtection="1">
      <alignment horizontal="left" vertical="center" wrapText="1"/>
    </xf>
    <xf numFmtId="0" fontId="21" fillId="8" borderId="0" xfId="1" applyFont="1" applyFill="1" applyAlignment="1" applyProtection="1">
      <alignment vertical="center" wrapText="1"/>
    </xf>
    <xf numFmtId="1" fontId="40" fillId="8" borderId="0" xfId="1" applyNumberFormat="1" applyFont="1" applyFill="1" applyAlignment="1" applyProtection="1">
      <alignment horizontal="center" vertical="center" wrapText="1"/>
    </xf>
    <xf numFmtId="166" fontId="20" fillId="8" borderId="0" xfId="1" applyNumberFormat="1" applyFont="1" applyFill="1" applyAlignment="1" applyProtection="1">
      <alignment horizontal="center" vertical="center" wrapText="1"/>
    </xf>
    <xf numFmtId="9" fontId="23" fillId="8" borderId="0" xfId="2" applyFont="1" applyFill="1" applyAlignment="1" applyProtection="1">
      <alignment horizontal="center" vertical="center" wrapText="1"/>
    </xf>
    <xf numFmtId="166" fontId="20" fillId="3" borderId="18" xfId="1" applyNumberFormat="1" applyFont="1" applyFill="1" applyBorder="1" applyAlignment="1" applyProtection="1">
      <alignment horizontal="center" vertical="center" wrapText="1"/>
      <protection locked="0"/>
    </xf>
    <xf numFmtId="9" fontId="20" fillId="3" borderId="18" xfId="2" applyFont="1" applyFill="1" applyBorder="1" applyAlignment="1" applyProtection="1">
      <alignment horizontal="center" vertical="center" wrapText="1"/>
      <protection locked="0"/>
    </xf>
    <xf numFmtId="0" fontId="2" fillId="6" borderId="0" xfId="1" applyFill="1" applyAlignment="1" applyProtection="1">
      <alignment horizontal="left" vertical="center" wrapText="1"/>
    </xf>
    <xf numFmtId="9" fontId="2" fillId="6" borderId="0" xfId="2" applyFont="1" applyFill="1" applyAlignment="1" applyProtection="1">
      <alignment horizontal="left" vertical="center" wrapText="1"/>
    </xf>
    <xf numFmtId="0" fontId="2" fillId="0" borderId="0" xfId="1" applyFill="1" applyAlignment="1" applyProtection="1">
      <alignment horizontal="left" vertical="center" wrapText="1"/>
    </xf>
    <xf numFmtId="9" fontId="2" fillId="0" borderId="0" xfId="2" applyFont="1" applyFill="1" applyAlignment="1" applyProtection="1">
      <alignment horizontal="left" vertical="center" wrapText="1"/>
    </xf>
    <xf numFmtId="0" fontId="2" fillId="0" borderId="0" xfId="1" applyAlignment="1" applyProtection="1">
      <alignment horizontal="left" vertical="center" wrapText="1"/>
    </xf>
    <xf numFmtId="0" fontId="2" fillId="0" borderId="0" xfId="1" applyFont="1" applyAlignment="1" applyProtection="1">
      <alignment vertical="center" wrapText="1"/>
    </xf>
    <xf numFmtId="1" fontId="20" fillId="6" borderId="0" xfId="1" applyNumberFormat="1" applyFont="1" applyFill="1" applyBorder="1" applyAlignment="1" applyProtection="1">
      <alignment horizontal="center" vertical="center" wrapText="1"/>
    </xf>
    <xf numFmtId="166" fontId="20" fillId="6" borderId="0" xfId="1" applyNumberFormat="1" applyFont="1" applyFill="1" applyBorder="1" applyAlignment="1" applyProtection="1">
      <alignment horizontal="center" vertical="center" wrapText="1"/>
    </xf>
    <xf numFmtId="9" fontId="20" fillId="6" borderId="0" xfId="2" applyFont="1" applyFill="1" applyBorder="1" applyAlignment="1" applyProtection="1">
      <alignment horizontal="center" vertical="center" wrapText="1"/>
    </xf>
    <xf numFmtId="1" fontId="12" fillId="0" borderId="0" xfId="1" applyNumberFormat="1" applyFont="1" applyAlignment="1" applyProtection="1">
      <alignment horizontal="center" vertical="center" wrapText="1"/>
    </xf>
    <xf numFmtId="166" fontId="12" fillId="0" borderId="0" xfId="1" applyNumberFormat="1" applyFont="1" applyAlignment="1" applyProtection="1">
      <alignment horizontal="center" vertical="center" wrapText="1"/>
    </xf>
    <xf numFmtId="9" fontId="12" fillId="0" borderId="0" xfId="2" applyFont="1" applyAlignment="1" applyProtection="1">
      <alignment horizontal="center" vertical="center" wrapText="1"/>
    </xf>
    <xf numFmtId="9" fontId="20" fillId="0" borderId="0" xfId="2" applyFont="1" applyFill="1" applyBorder="1" applyAlignment="1" applyProtection="1">
      <alignment horizontal="center" vertical="center" wrapText="1"/>
    </xf>
    <xf numFmtId="1" fontId="12" fillId="0" borderId="0" xfId="1" applyNumberFormat="1" applyFont="1" applyFill="1" applyAlignment="1" applyProtection="1">
      <alignment horizontal="center" vertical="center" wrapText="1"/>
    </xf>
    <xf numFmtId="166" fontId="12" fillId="0" borderId="0" xfId="1" applyNumberFormat="1" applyFont="1" applyFill="1" applyAlignment="1" applyProtection="1">
      <alignment horizontal="center" vertical="center" wrapText="1"/>
    </xf>
    <xf numFmtId="9" fontId="12" fillId="0" borderId="0" xfId="2" applyFont="1" applyFill="1" applyAlignment="1" applyProtection="1">
      <alignment horizontal="center" vertical="center" wrapText="1"/>
    </xf>
    <xf numFmtId="0" fontId="2" fillId="0" borderId="0" xfId="1" applyFont="1" applyAlignment="1" applyProtection="1">
      <alignment horizontal="left" vertical="center" wrapText="1"/>
    </xf>
    <xf numFmtId="0" fontId="2" fillId="0" borderId="0" xfId="1" applyFont="1" applyBorder="1" applyAlignment="1" applyProtection="1">
      <alignment horizontal="left" vertical="center" wrapText="1"/>
    </xf>
    <xf numFmtId="1" fontId="20" fillId="0" borderId="0" xfId="1" applyNumberFormat="1" applyFont="1" applyFill="1" applyBorder="1" applyAlignment="1" applyProtection="1">
      <alignment horizontal="center" vertical="center" wrapText="1"/>
    </xf>
    <xf numFmtId="166" fontId="20" fillId="0" borderId="0" xfId="1" applyNumberFormat="1" applyFont="1" applyFill="1" applyBorder="1" applyAlignment="1" applyProtection="1">
      <alignment horizontal="center" vertical="center" wrapText="1"/>
    </xf>
    <xf numFmtId="0" fontId="21" fillId="0" borderId="0" xfId="1" applyFont="1" applyFill="1" applyAlignment="1" applyProtection="1">
      <alignment vertical="center" wrapText="1"/>
    </xf>
    <xf numFmtId="0" fontId="23" fillId="0" borderId="0" xfId="1" applyFont="1" applyFill="1" applyAlignment="1" applyProtection="1">
      <alignment horizontal="left" vertical="center" wrapText="1"/>
    </xf>
    <xf numFmtId="1" fontId="40" fillId="0" borderId="0" xfId="1" applyNumberFormat="1" applyFont="1" applyFill="1" applyAlignment="1" applyProtection="1">
      <alignment horizontal="center" vertical="center" wrapText="1"/>
    </xf>
    <xf numFmtId="166" fontId="20" fillId="0" borderId="0" xfId="1" applyNumberFormat="1" applyFont="1" applyFill="1" applyAlignment="1" applyProtection="1">
      <alignment horizontal="center" vertical="center" wrapText="1"/>
    </xf>
    <xf numFmtId="9" fontId="23" fillId="0" borderId="0" xfId="2" applyFont="1" applyFill="1" applyAlignment="1" applyProtection="1">
      <alignment horizontal="center" vertical="center" wrapText="1"/>
    </xf>
    <xf numFmtId="1" fontId="20" fillId="0" borderId="1" xfId="1" applyNumberFormat="1" applyFont="1" applyFill="1" applyBorder="1" applyAlignment="1" applyProtection="1">
      <alignment horizontal="center" vertical="center" wrapText="1"/>
    </xf>
    <xf numFmtId="166" fontId="20" fillId="0" borderId="1" xfId="1" applyNumberFormat="1" applyFont="1" applyFill="1" applyBorder="1" applyAlignment="1" applyProtection="1">
      <alignment horizontal="center" vertical="center" wrapText="1"/>
    </xf>
    <xf numFmtId="9" fontId="20" fillId="0" borderId="17" xfId="2" applyFont="1" applyFill="1" applyBorder="1" applyAlignment="1" applyProtection="1">
      <alignment horizontal="center" vertical="center" wrapText="1"/>
    </xf>
    <xf numFmtId="1" fontId="12" fillId="0" borderId="0" xfId="1" applyNumberFormat="1" applyFont="1" applyBorder="1" applyAlignment="1" applyProtection="1">
      <alignment horizontal="center" vertical="center" wrapText="1"/>
    </xf>
    <xf numFmtId="166" fontId="12" fillId="0" borderId="0" xfId="1" applyNumberFormat="1" applyFont="1" applyBorder="1" applyAlignment="1" applyProtection="1">
      <alignment horizontal="center" vertical="center" wrapText="1"/>
    </xf>
    <xf numFmtId="9" fontId="12" fillId="0" borderId="0" xfId="2" applyFont="1" applyBorder="1" applyAlignment="1" applyProtection="1">
      <alignment horizontal="center" vertical="center" wrapText="1"/>
    </xf>
    <xf numFmtId="0" fontId="2" fillId="0" borderId="15" xfId="1" applyFont="1" applyBorder="1" applyAlignment="1" applyProtection="1">
      <alignment horizontal="left" vertical="center" wrapText="1"/>
    </xf>
    <xf numFmtId="0" fontId="33" fillId="5" borderId="20"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xf>
    <xf numFmtId="0" fontId="33" fillId="5" borderId="18" xfId="0" applyFont="1" applyFill="1" applyBorder="1" applyAlignment="1" applyProtection="1">
      <alignment horizontal="center" vertical="center" wrapText="1"/>
    </xf>
    <xf numFmtId="1" fontId="16" fillId="5" borderId="0" xfId="1" applyNumberFormat="1" applyFont="1" applyFill="1" applyBorder="1" applyAlignment="1" applyProtection="1">
      <alignment horizontal="center" vertical="top" wrapText="1"/>
    </xf>
    <xf numFmtId="1" fontId="16" fillId="5" borderId="18" xfId="1" applyNumberFormat="1" applyFont="1" applyFill="1" applyBorder="1" applyAlignment="1" applyProtection="1">
      <alignment horizontal="center" vertical="top" wrapText="1"/>
    </xf>
    <xf numFmtId="0" fontId="43" fillId="0" borderId="18" xfId="0" applyFont="1" applyBorder="1" applyAlignment="1" applyProtection="1">
      <alignment wrapText="1"/>
    </xf>
    <xf numFmtId="0" fontId="34" fillId="3" borderId="19" xfId="0" applyFont="1" applyFill="1" applyBorder="1" applyAlignment="1" applyProtection="1">
      <alignment vertical="center"/>
      <protection locked="0"/>
    </xf>
    <xf numFmtId="0" fontId="43" fillId="0" borderId="18" xfId="0" applyFont="1" applyFill="1" applyBorder="1" applyAlignment="1" applyProtection="1">
      <alignment wrapText="1"/>
    </xf>
    <xf numFmtId="0" fontId="44" fillId="0" borderId="36" xfId="0" applyFont="1" applyBorder="1" applyAlignment="1" applyProtection="1">
      <alignment wrapText="1"/>
    </xf>
    <xf numFmtId="0" fontId="34" fillId="3" borderId="16" xfId="0" applyFont="1" applyFill="1" applyBorder="1" applyAlignment="1" applyProtection="1">
      <alignment vertical="center"/>
      <protection locked="0"/>
    </xf>
    <xf numFmtId="0" fontId="10" fillId="0" borderId="1" xfId="0" applyFont="1" applyBorder="1" applyAlignment="1" applyProtection="1">
      <alignment vertical="top"/>
    </xf>
    <xf numFmtId="0" fontId="9" fillId="0" borderId="1" xfId="0" applyFont="1" applyBorder="1" applyAlignment="1" applyProtection="1">
      <alignment vertical="top"/>
    </xf>
    <xf numFmtId="0" fontId="11" fillId="0" borderId="1" xfId="0" applyFont="1" applyBorder="1" applyAlignment="1" applyProtection="1">
      <alignment horizontal="right" vertical="top"/>
    </xf>
    <xf numFmtId="0" fontId="14" fillId="0" borderId="39" xfId="0" applyFont="1" applyBorder="1" applyAlignment="1" applyProtection="1">
      <alignment horizontal="center" vertical="center" textRotation="90"/>
    </xf>
    <xf numFmtId="0" fontId="8" fillId="6" borderId="10" xfId="0" applyFont="1" applyFill="1" applyBorder="1" applyAlignment="1" applyProtection="1">
      <alignment horizontal="center" vertical="center"/>
    </xf>
    <xf numFmtId="0" fontId="8" fillId="6" borderId="40" xfId="0" applyFont="1" applyFill="1" applyBorder="1" applyAlignment="1" applyProtection="1">
      <alignment horizontal="center" vertical="center"/>
    </xf>
    <xf numFmtId="0" fontId="8" fillId="6" borderId="7" xfId="0" applyFont="1" applyFill="1" applyBorder="1" applyAlignment="1" applyProtection="1">
      <alignment horizontal="center" vertical="center"/>
    </xf>
    <xf numFmtId="0" fontId="8" fillId="0" borderId="0" xfId="0" applyFont="1" applyAlignment="1" applyProtection="1">
      <alignment horizontal="center" vertical="center"/>
    </xf>
    <xf numFmtId="0" fontId="15" fillId="0" borderId="0" xfId="0" applyFont="1" applyAlignment="1" applyProtection="1">
      <alignment vertical="center"/>
    </xf>
    <xf numFmtId="0" fontId="15" fillId="0" borderId="0" xfId="0" applyFont="1" applyAlignment="1" applyProtection="1">
      <alignment vertical="center" wrapText="1"/>
    </xf>
    <xf numFmtId="0" fontId="8" fillId="0" borderId="42" xfId="0" applyFont="1" applyBorder="1" applyProtection="1"/>
    <xf numFmtId="0" fontId="47" fillId="0" borderId="42" xfId="0" applyFont="1" applyBorder="1" applyAlignment="1" applyProtection="1"/>
    <xf numFmtId="0" fontId="15" fillId="0" borderId="43" xfId="0" applyFont="1" applyBorder="1" applyAlignment="1" applyProtection="1">
      <alignment vertical="center" wrapText="1"/>
    </xf>
    <xf numFmtId="0" fontId="47" fillId="0" borderId="0" xfId="0" applyFont="1" applyAlignment="1" applyProtection="1">
      <alignment vertical="center"/>
    </xf>
    <xf numFmtId="0" fontId="15" fillId="0" borderId="1" xfId="0" applyFont="1" applyBorder="1" applyAlignment="1" applyProtection="1">
      <alignment vertical="center" wrapText="1"/>
    </xf>
    <xf numFmtId="0" fontId="8" fillId="0" borderId="10" xfId="0" applyFont="1" applyBorder="1" applyProtection="1"/>
    <xf numFmtId="0" fontId="8" fillId="0" borderId="5" xfId="0" applyFont="1" applyBorder="1" applyProtection="1"/>
    <xf numFmtId="0" fontId="37" fillId="0" borderId="0" xfId="0" applyFont="1" applyProtection="1"/>
    <xf numFmtId="0" fontId="45" fillId="0" borderId="0" xfId="0" applyFont="1" applyAlignment="1" applyProtection="1">
      <alignment horizontal="left" vertical="center" wrapText="1"/>
    </xf>
    <xf numFmtId="0" fontId="27" fillId="0" borderId="0" xfId="1" applyFont="1" applyFill="1" applyAlignment="1" applyProtection="1">
      <alignment horizontal="left"/>
    </xf>
    <xf numFmtId="0" fontId="31" fillId="0" borderId="0" xfId="1" applyFont="1" applyFill="1" applyAlignment="1" applyProtection="1">
      <alignment horizontal="left" wrapText="1"/>
    </xf>
    <xf numFmtId="0" fontId="16" fillId="0" borderId="0" xfId="1" applyFont="1" applyProtection="1"/>
    <xf numFmtId="0" fontId="31" fillId="0" borderId="0" xfId="1" applyFont="1" applyFill="1" applyAlignment="1" applyProtection="1">
      <alignment horizontal="left"/>
    </xf>
    <xf numFmtId="0" fontId="32" fillId="0" borderId="0" xfId="1" applyFont="1" applyFill="1" applyProtection="1"/>
    <xf numFmtId="0" fontId="42" fillId="0" borderId="30" xfId="0" applyFont="1" applyFill="1" applyBorder="1" applyAlignment="1" applyProtection="1">
      <alignment horizontal="center"/>
    </xf>
    <xf numFmtId="0" fontId="34" fillId="5" borderId="18" xfId="0" applyFont="1" applyFill="1" applyBorder="1" applyAlignment="1" applyProtection="1">
      <alignment horizontal="center" vertical="center"/>
    </xf>
    <xf numFmtId="0" fontId="21" fillId="0" borderId="0" xfId="1" applyFont="1" applyProtection="1"/>
    <xf numFmtId="0" fontId="34" fillId="5" borderId="19" xfId="0" applyFont="1" applyFill="1" applyBorder="1" applyAlignment="1" applyProtection="1">
      <alignment horizontal="center" vertical="center"/>
    </xf>
    <xf numFmtId="0" fontId="34" fillId="5" borderId="36" xfId="0" applyFont="1" applyFill="1" applyBorder="1" applyAlignment="1" applyProtection="1">
      <alignment horizontal="center" vertical="center"/>
    </xf>
    <xf numFmtId="0" fontId="34" fillId="5" borderId="16" xfId="0" applyFont="1" applyFill="1" applyBorder="1" applyAlignment="1" applyProtection="1">
      <alignment horizontal="center" vertical="center"/>
    </xf>
    <xf numFmtId="0" fontId="34" fillId="0" borderId="18" xfId="0" applyFont="1" applyFill="1" applyBorder="1" applyAlignment="1" applyProtection="1">
      <alignment horizontal="left" vertical="center"/>
    </xf>
    <xf numFmtId="0" fontId="34" fillId="0" borderId="19" xfId="0" applyFont="1" applyFill="1" applyBorder="1" applyAlignment="1" applyProtection="1">
      <alignment vertical="center"/>
    </xf>
    <xf numFmtId="0" fontId="34" fillId="0" borderId="19" xfId="0" applyFont="1" applyFill="1" applyBorder="1" applyAlignment="1" applyProtection="1">
      <alignment horizontal="left" vertical="center"/>
    </xf>
    <xf numFmtId="0" fontId="34" fillId="0" borderId="29" xfId="0" applyFont="1" applyFill="1" applyBorder="1" applyAlignment="1" applyProtection="1">
      <alignment horizontal="left" vertical="center"/>
    </xf>
    <xf numFmtId="0" fontId="34" fillId="0" borderId="30" xfId="0" applyFont="1" applyFill="1" applyBorder="1" applyAlignment="1" applyProtection="1"/>
    <xf numFmtId="0" fontId="2" fillId="6" borderId="0" xfId="1" applyFill="1" applyBorder="1" applyProtection="1"/>
    <xf numFmtId="0" fontId="34" fillId="0" borderId="31" xfId="0" applyFont="1" applyFill="1" applyBorder="1" applyAlignment="1" applyProtection="1"/>
    <xf numFmtId="0" fontId="34" fillId="0" borderId="32" xfId="0" applyFont="1" applyFill="1" applyBorder="1" applyAlignment="1" applyProtection="1">
      <alignment horizontal="left" vertical="center"/>
    </xf>
    <xf numFmtId="0" fontId="34" fillId="0" borderId="33" xfId="0" applyFont="1" applyFill="1" applyBorder="1" applyAlignment="1" applyProtection="1">
      <alignment vertical="center"/>
    </xf>
    <xf numFmtId="0" fontId="27" fillId="6" borderId="0" xfId="1" applyFont="1" applyFill="1" applyAlignment="1" applyProtection="1">
      <alignment horizontal="left"/>
    </xf>
    <xf numFmtId="0" fontId="2" fillId="6" borderId="0" xfId="1" applyFill="1" applyProtection="1"/>
    <xf numFmtId="0" fontId="21" fillId="0" borderId="0" xfId="1" applyFont="1" applyBorder="1" applyProtection="1"/>
    <xf numFmtId="0" fontId="2" fillId="0" borderId="0" xfId="1" applyAlignment="1" applyProtection="1">
      <alignment horizontal="left" vertical="top" wrapText="1"/>
    </xf>
    <xf numFmtId="0" fontId="2" fillId="0" borderId="0" xfId="1" applyFont="1" applyAlignment="1" applyProtection="1">
      <alignment vertical="top" wrapText="1"/>
    </xf>
    <xf numFmtId="1" fontId="12" fillId="0" borderId="0" xfId="1" applyNumberFormat="1" applyFont="1" applyAlignment="1" applyProtection="1">
      <alignment horizontal="center" vertical="top" wrapText="1"/>
    </xf>
    <xf numFmtId="0" fontId="8" fillId="0" borderId="0" xfId="0" applyFont="1" applyAlignment="1" applyProtection="1">
      <alignment vertical="center"/>
    </xf>
    <xf numFmtId="0" fontId="8" fillId="0" borderId="0" xfId="0" applyFont="1" applyBorder="1" applyProtection="1"/>
    <xf numFmtId="0" fontId="8" fillId="0" borderId="15" xfId="0" applyFont="1" applyBorder="1" applyProtection="1"/>
    <xf numFmtId="0" fontId="46" fillId="0" borderId="0" xfId="0" applyFont="1" applyProtection="1"/>
    <xf numFmtId="0" fontId="32" fillId="0" borderId="0" xfId="1" applyFont="1" applyProtection="1"/>
    <xf numFmtId="1" fontId="20" fillId="9" borderId="18" xfId="1" applyNumberFormat="1" applyFont="1" applyFill="1" applyBorder="1" applyAlignment="1" applyProtection="1">
      <alignment horizontal="center" vertical="center" wrapText="1"/>
    </xf>
    <xf numFmtId="0" fontId="2" fillId="0" borderId="0" xfId="1" applyFill="1" applyProtection="1"/>
    <xf numFmtId="0" fontId="23" fillId="0" borderId="0" xfId="1" applyFont="1" applyBorder="1" applyProtection="1"/>
    <xf numFmtId="0" fontId="2" fillId="0" borderId="0" xfId="1" applyAlignment="1" applyProtection="1"/>
    <xf numFmtId="0" fontId="2" fillId="0" borderId="0" xfId="1" applyAlignment="1" applyProtection="1">
      <alignment horizontal="center"/>
    </xf>
    <xf numFmtId="0" fontId="27" fillId="0" borderId="0" xfId="1" applyFont="1" applyFill="1" applyBorder="1" applyAlignment="1" applyProtection="1">
      <alignment horizontal="left"/>
    </xf>
    <xf numFmtId="9" fontId="2" fillId="0" borderId="0" xfId="2" applyFont="1" applyProtection="1"/>
    <xf numFmtId="0" fontId="8" fillId="0" borderId="0" xfId="0" applyFont="1" applyFill="1" applyProtection="1"/>
    <xf numFmtId="0" fontId="8" fillId="3" borderId="22" xfId="0" applyFont="1" applyFill="1" applyBorder="1" applyProtection="1"/>
    <xf numFmtId="0" fontId="8" fillId="3" borderId="23" xfId="0" applyFont="1" applyFill="1" applyBorder="1" applyProtection="1"/>
    <xf numFmtId="0" fontId="19" fillId="0" borderId="0" xfId="3" applyFill="1" applyAlignment="1" applyProtection="1">
      <alignment horizontal="left" vertical="center" wrapText="1"/>
      <protection locked="0"/>
    </xf>
    <xf numFmtId="49" fontId="12" fillId="0" borderId="0" xfId="1" applyNumberFormat="1" applyFont="1" applyAlignment="1" applyProtection="1">
      <alignment horizontal="center" vertical="top" wrapText="1"/>
    </xf>
    <xf numFmtId="49" fontId="30" fillId="7" borderId="0" xfId="1" applyNumberFormat="1" applyFont="1" applyFill="1" applyAlignment="1" applyProtection="1">
      <alignment horizontal="center" vertical="center" wrapText="1"/>
    </xf>
    <xf numFmtId="49" fontId="38" fillId="7" borderId="0" xfId="1" applyNumberFormat="1" applyFont="1" applyFill="1" applyAlignment="1" applyProtection="1">
      <alignment horizontal="center" vertical="top" wrapText="1"/>
    </xf>
    <xf numFmtId="49" fontId="38" fillId="0" borderId="0" xfId="1" applyNumberFormat="1" applyFont="1" applyFill="1" applyAlignment="1" applyProtection="1">
      <alignment horizontal="center" vertical="top" wrapText="1"/>
    </xf>
    <xf numFmtId="49" fontId="20" fillId="8" borderId="0" xfId="1" applyNumberFormat="1" applyFont="1" applyFill="1" applyAlignment="1" applyProtection="1">
      <alignment horizontal="center" vertical="center" wrapText="1"/>
    </xf>
    <xf numFmtId="49" fontId="20" fillId="3" borderId="18" xfId="1" applyNumberFormat="1" applyFont="1" applyFill="1" applyBorder="1" applyAlignment="1" applyProtection="1">
      <alignment horizontal="center" vertical="center" wrapText="1"/>
      <protection locked="0"/>
    </xf>
    <xf numFmtId="49" fontId="2" fillId="6" borderId="0" xfId="1" applyNumberFormat="1" applyFill="1" applyAlignment="1" applyProtection="1">
      <alignment horizontal="left" vertical="center" wrapText="1"/>
    </xf>
    <xf numFmtId="49" fontId="2" fillId="0" borderId="0" xfId="1" applyNumberFormat="1" applyFill="1" applyAlignment="1" applyProtection="1">
      <alignment horizontal="left" vertical="center" wrapText="1"/>
    </xf>
    <xf numFmtId="49" fontId="20" fillId="6" borderId="0" xfId="1" applyNumberFormat="1" applyFont="1" applyFill="1" applyBorder="1" applyAlignment="1" applyProtection="1">
      <alignment horizontal="center" vertical="center" wrapText="1"/>
    </xf>
    <xf numFmtId="49" fontId="12" fillId="0" borderId="0" xfId="1" applyNumberFormat="1" applyFont="1" applyAlignment="1" applyProtection="1">
      <alignment horizontal="center" vertical="center" wrapText="1"/>
    </xf>
    <xf numFmtId="49" fontId="20" fillId="0" borderId="1" xfId="1" applyNumberFormat="1" applyFont="1" applyFill="1" applyBorder="1" applyAlignment="1" applyProtection="1">
      <alignment horizontal="center" vertical="center" wrapText="1"/>
    </xf>
    <xf numFmtId="49" fontId="12" fillId="0" borderId="0" xfId="1" applyNumberFormat="1" applyFont="1" applyFill="1" applyAlignment="1" applyProtection="1">
      <alignment horizontal="center" vertical="center" wrapText="1"/>
    </xf>
    <xf numFmtId="49" fontId="20" fillId="0" borderId="0" xfId="1" applyNumberFormat="1" applyFont="1" applyFill="1" applyBorder="1" applyAlignment="1" applyProtection="1">
      <alignment horizontal="center" vertical="center" wrapText="1"/>
    </xf>
    <xf numFmtId="49" fontId="20" fillId="0" borderId="0" xfId="1" applyNumberFormat="1" applyFont="1" applyFill="1" applyAlignment="1" applyProtection="1">
      <alignment horizontal="center" vertical="center" wrapText="1"/>
    </xf>
    <xf numFmtId="49" fontId="12" fillId="0" borderId="0" xfId="1" applyNumberFormat="1" applyFont="1" applyBorder="1" applyAlignment="1" applyProtection="1">
      <alignment horizontal="center" vertical="center" wrapText="1"/>
    </xf>
    <xf numFmtId="49" fontId="2" fillId="0" borderId="0" xfId="1" applyNumberFormat="1" applyProtection="1"/>
    <xf numFmtId="0" fontId="8" fillId="3" borderId="18" xfId="0" applyFont="1" applyFill="1" applyBorder="1" applyAlignment="1" applyProtection="1">
      <alignment horizontal="center" vertical="center"/>
      <protection locked="0"/>
    </xf>
    <xf numFmtId="168" fontId="33" fillId="5" borderId="18" xfId="0" applyNumberFormat="1" applyFont="1" applyFill="1" applyBorder="1" applyAlignment="1" applyProtection="1">
      <alignment horizontal="center" vertical="center"/>
    </xf>
    <xf numFmtId="168" fontId="34" fillId="5" borderId="18" xfId="0" applyNumberFormat="1" applyFont="1" applyFill="1" applyBorder="1" applyAlignment="1" applyProtection="1">
      <alignment vertical="center"/>
    </xf>
    <xf numFmtId="168" fontId="34" fillId="0" borderId="18" xfId="0" applyNumberFormat="1" applyFont="1" applyFill="1" applyBorder="1" applyAlignment="1" applyProtection="1">
      <alignment vertical="center"/>
    </xf>
    <xf numFmtId="168" fontId="34" fillId="0" borderId="32" xfId="0" applyNumberFormat="1" applyFont="1" applyFill="1" applyBorder="1" applyAlignment="1" applyProtection="1">
      <alignment vertical="center"/>
    </xf>
    <xf numFmtId="0" fontId="34" fillId="3" borderId="30" xfId="0" applyFont="1" applyFill="1" applyBorder="1" applyAlignment="1" applyProtection="1">
      <alignment horizontal="left" vertical="center"/>
      <protection locked="0"/>
    </xf>
    <xf numFmtId="0" fontId="34" fillId="3" borderId="31" xfId="0" applyFont="1" applyFill="1" applyBorder="1" applyAlignment="1" applyProtection="1">
      <alignment horizontal="left" vertical="center"/>
      <protection locked="0"/>
    </xf>
    <xf numFmtId="14" fontId="8" fillId="3" borderId="18" xfId="0" applyNumberFormat="1" applyFont="1" applyFill="1" applyBorder="1" applyAlignment="1" applyProtection="1">
      <alignment horizontal="left"/>
      <protection locked="0"/>
    </xf>
    <xf numFmtId="0" fontId="8" fillId="3" borderId="18" xfId="0" applyFont="1" applyFill="1" applyBorder="1" applyAlignment="1" applyProtection="1">
      <alignment horizontal="left"/>
      <protection locked="0"/>
    </xf>
    <xf numFmtId="0" fontId="8" fillId="6" borderId="18" xfId="0" applyFont="1" applyFill="1" applyBorder="1" applyAlignment="1" applyProtection="1">
      <alignment horizontal="left"/>
      <protection locked="0"/>
    </xf>
    <xf numFmtId="0" fontId="19" fillId="0" borderId="18" xfId="3" applyFill="1" applyBorder="1" applyAlignment="1" applyProtection="1">
      <alignment horizontal="left" vertical="center"/>
      <protection locked="0"/>
    </xf>
    <xf numFmtId="9" fontId="16" fillId="0" borderId="19" xfId="2" applyFont="1" applyFill="1" applyBorder="1" applyAlignment="1" applyProtection="1">
      <alignment horizontal="center"/>
    </xf>
    <xf numFmtId="9" fontId="16" fillId="0" borderId="20" xfId="2" applyFont="1" applyFill="1" applyBorder="1" applyAlignment="1" applyProtection="1">
      <alignment horizontal="center"/>
    </xf>
    <xf numFmtId="9" fontId="16" fillId="0" borderId="21" xfId="2" applyFont="1" applyFill="1" applyBorder="1" applyAlignment="1" applyProtection="1">
      <alignment horizontal="center"/>
    </xf>
    <xf numFmtId="0" fontId="16" fillId="0" borderId="18" xfId="0" applyFont="1" applyFill="1" applyBorder="1" applyAlignment="1" applyProtection="1">
      <alignment horizontal="center"/>
    </xf>
    <xf numFmtId="9" fontId="2" fillId="0" borderId="18" xfId="2" applyFont="1" applyFill="1" applyBorder="1" applyAlignment="1" applyProtection="1">
      <alignment horizontal="center" vertical="center"/>
    </xf>
    <xf numFmtId="49" fontId="2" fillId="0" borderId="18" xfId="4" applyNumberFormat="1" applyFont="1" applyFill="1" applyBorder="1" applyAlignment="1" applyProtection="1">
      <alignment horizontal="center" vertical="center"/>
    </xf>
    <xf numFmtId="0" fontId="19" fillId="0" borderId="19" xfId="3" applyBorder="1" applyProtection="1">
      <protection locked="0"/>
    </xf>
    <xf numFmtId="0" fontId="19" fillId="0" borderId="20" xfId="3" applyBorder="1" applyProtection="1">
      <protection locked="0"/>
    </xf>
    <xf numFmtId="0" fontId="19" fillId="0" borderId="21" xfId="3" applyBorder="1" applyProtection="1">
      <protection locked="0"/>
    </xf>
    <xf numFmtId="0" fontId="19" fillId="0" borderId="19" xfId="3" applyFill="1" applyBorder="1" applyProtection="1">
      <protection locked="0"/>
    </xf>
    <xf numFmtId="0" fontId="19" fillId="0" borderId="20" xfId="3" applyFill="1" applyBorder="1" applyProtection="1">
      <protection locked="0"/>
    </xf>
    <xf numFmtId="0" fontId="19" fillId="0" borderId="21" xfId="3" applyFill="1" applyBorder="1" applyProtection="1">
      <protection locked="0"/>
    </xf>
    <xf numFmtId="14" fontId="16" fillId="0" borderId="18" xfId="0" applyNumberFormat="1" applyFont="1" applyFill="1" applyBorder="1" applyAlignment="1" applyProtection="1">
      <alignment horizontal="center"/>
    </xf>
    <xf numFmtId="0" fontId="15" fillId="3" borderId="6" xfId="0" applyFont="1" applyFill="1" applyBorder="1" applyAlignment="1" applyProtection="1">
      <alignment horizontal="left" vertical="center"/>
      <protection locked="0"/>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164" fontId="29" fillId="0" borderId="16" xfId="0" applyNumberFormat="1" applyFont="1" applyFill="1" applyBorder="1" applyAlignment="1" applyProtection="1">
      <alignment horizontal="center" vertical="center"/>
    </xf>
    <xf numFmtId="164" fontId="29" fillId="0" borderId="1" xfId="0" applyNumberFormat="1" applyFont="1" applyFill="1" applyBorder="1" applyAlignment="1" applyProtection="1">
      <alignment horizontal="center" vertical="center"/>
    </xf>
    <xf numFmtId="164" fontId="29" fillId="0" borderId="17" xfId="0" applyNumberFormat="1" applyFont="1" applyFill="1" applyBorder="1" applyAlignment="1" applyProtection="1">
      <alignment horizontal="center" vertical="center"/>
    </xf>
    <xf numFmtId="0" fontId="17" fillId="0" borderId="18" xfId="0" applyFont="1" applyFill="1" applyBorder="1" applyAlignment="1" applyProtection="1">
      <alignment horizontal="left"/>
    </xf>
    <xf numFmtId="0" fontId="17" fillId="0" borderId="18" xfId="0" applyFont="1" applyFill="1" applyBorder="1" applyAlignment="1" applyProtection="1">
      <alignment horizontal="center"/>
    </xf>
    <xf numFmtId="0" fontId="17" fillId="0" borderId="18" xfId="0" applyFont="1" applyBorder="1" applyAlignment="1" applyProtection="1">
      <alignment horizontal="center"/>
    </xf>
    <xf numFmtId="0" fontId="18" fillId="0" borderId="18" xfId="0" applyFont="1" applyFill="1" applyBorder="1" applyAlignment="1" applyProtection="1">
      <alignment horizontal="center"/>
    </xf>
    <xf numFmtId="0" fontId="14" fillId="0" borderId="2" xfId="0" applyFont="1" applyBorder="1" applyAlignment="1" applyProtection="1">
      <alignment horizontal="left" vertical="top"/>
    </xf>
    <xf numFmtId="0" fontId="14" fillId="0" borderId="3" xfId="0" applyFont="1" applyBorder="1" applyAlignment="1" applyProtection="1">
      <alignment horizontal="left" vertical="top"/>
    </xf>
    <xf numFmtId="0" fontId="14" fillId="0" borderId="4" xfId="0" applyFont="1" applyBorder="1" applyAlignment="1" applyProtection="1">
      <alignment horizontal="left" vertical="top"/>
    </xf>
    <xf numFmtId="0" fontId="14" fillId="0" borderId="14"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15" xfId="0" applyFont="1" applyBorder="1" applyAlignment="1" applyProtection="1">
      <alignment horizontal="center" vertical="center"/>
    </xf>
    <xf numFmtId="0" fontId="14" fillId="0" borderId="16" xfId="0" applyFont="1" applyBorder="1" applyAlignment="1" applyProtection="1">
      <alignment horizontal="center" vertical="center"/>
    </xf>
    <xf numFmtId="0" fontId="14" fillId="0" borderId="1"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 xfId="0" applyFont="1" applyBorder="1" applyAlignment="1" applyProtection="1">
      <alignment horizontal="left" vertical="top" wrapText="1"/>
    </xf>
    <xf numFmtId="0" fontId="14" fillId="0" borderId="3" xfId="0" applyFont="1" applyBorder="1" applyAlignment="1" applyProtection="1">
      <alignment horizontal="left" vertical="top" wrapText="1"/>
    </xf>
    <xf numFmtId="0" fontId="14" fillId="0" borderId="4" xfId="0" applyFont="1" applyBorder="1" applyAlignment="1" applyProtection="1">
      <alignment horizontal="left" vertical="top" wrapText="1"/>
    </xf>
    <xf numFmtId="0" fontId="9" fillId="0" borderId="0" xfId="0" applyFont="1" applyBorder="1" applyAlignment="1" applyProtection="1">
      <alignment horizontal="left" vertical="top" wrapText="1"/>
    </xf>
    <xf numFmtId="14" fontId="15" fillId="3" borderId="6" xfId="0" applyNumberFormat="1" applyFont="1" applyFill="1" applyBorder="1" applyAlignment="1" applyProtection="1">
      <alignment horizontal="left" vertical="center"/>
      <protection locked="0"/>
    </xf>
    <xf numFmtId="14" fontId="15" fillId="3" borderId="11" xfId="0" applyNumberFormat="1"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3" borderId="13" xfId="0" applyFont="1" applyFill="1" applyBorder="1" applyAlignment="1" applyProtection="1">
      <alignment horizontal="left" vertical="center"/>
      <protection locked="0"/>
    </xf>
    <xf numFmtId="0" fontId="34" fillId="3" borderId="19" xfId="0" applyFont="1" applyFill="1" applyBorder="1" applyAlignment="1" applyProtection="1">
      <alignment horizontal="left" vertical="center"/>
      <protection locked="0"/>
    </xf>
    <xf numFmtId="0" fontId="34" fillId="3" borderId="29" xfId="0" applyFont="1" applyFill="1" applyBorder="1" applyAlignment="1" applyProtection="1">
      <alignment horizontal="left" vertical="center"/>
      <protection locked="0"/>
    </xf>
    <xf numFmtId="0" fontId="28" fillId="5" borderId="25" xfId="0" applyFont="1" applyFill="1" applyBorder="1" applyAlignment="1" applyProtection="1">
      <alignment horizontal="left" vertical="center" wrapText="1"/>
    </xf>
    <xf numFmtId="0" fontId="28" fillId="5" borderId="26" xfId="0" applyFont="1" applyFill="1" applyBorder="1" applyAlignment="1" applyProtection="1">
      <alignment horizontal="left" vertical="center" wrapText="1"/>
    </xf>
    <xf numFmtId="0" fontId="33" fillId="5" borderId="28" xfId="0" applyFont="1" applyFill="1" applyBorder="1" applyAlignment="1" applyProtection="1">
      <alignment vertical="center"/>
    </xf>
    <xf numFmtId="0" fontId="33" fillId="5" borderId="20" xfId="0" applyFont="1" applyFill="1" applyBorder="1" applyAlignment="1" applyProtection="1">
      <alignment vertical="center"/>
    </xf>
    <xf numFmtId="0" fontId="33" fillId="5" borderId="19" xfId="0" applyFont="1" applyFill="1" applyBorder="1" applyAlignment="1" applyProtection="1">
      <alignment horizontal="center" vertical="center"/>
    </xf>
    <xf numFmtId="0" fontId="33" fillId="5" borderId="29" xfId="0" applyFont="1" applyFill="1" applyBorder="1" applyAlignment="1" applyProtection="1">
      <alignment horizontal="center" vertical="center"/>
    </xf>
    <xf numFmtId="166" fontId="20" fillId="3" borderId="19" xfId="1" applyNumberFormat="1" applyFont="1" applyFill="1" applyBorder="1" applyAlignment="1" applyProtection="1">
      <alignment horizontal="left" vertical="center" wrapText="1"/>
      <protection locked="0"/>
    </xf>
    <xf numFmtId="166" fontId="20" fillId="3" borderId="20" xfId="1" applyNumberFormat="1" applyFont="1" applyFill="1" applyBorder="1" applyAlignment="1" applyProtection="1">
      <alignment horizontal="left" vertical="center" wrapText="1"/>
      <protection locked="0"/>
    </xf>
    <xf numFmtId="166" fontId="20" fillId="3" borderId="21" xfId="1" applyNumberFormat="1" applyFont="1" applyFill="1" applyBorder="1" applyAlignment="1" applyProtection="1">
      <alignment horizontal="left" vertical="center" wrapText="1"/>
      <protection locked="0"/>
    </xf>
    <xf numFmtId="166" fontId="20" fillId="3" borderId="14" xfId="1" applyNumberFormat="1" applyFont="1" applyFill="1" applyBorder="1" applyAlignment="1" applyProtection="1">
      <alignment horizontal="left" vertical="center" wrapText="1"/>
      <protection locked="0"/>
    </xf>
    <xf numFmtId="166" fontId="20" fillId="3" borderId="0" xfId="1" applyNumberFormat="1" applyFont="1" applyFill="1" applyBorder="1" applyAlignment="1" applyProtection="1">
      <alignment horizontal="left" vertical="center" wrapText="1"/>
      <protection locked="0"/>
    </xf>
    <xf numFmtId="166" fontId="20" fillId="3" borderId="15" xfId="1" applyNumberFormat="1" applyFont="1" applyFill="1" applyBorder="1" applyAlignment="1" applyProtection="1">
      <alignment horizontal="left" vertical="center" wrapText="1"/>
      <protection locked="0"/>
    </xf>
    <xf numFmtId="0" fontId="2" fillId="0" borderId="0" xfId="1" applyFill="1" applyAlignment="1" applyProtection="1">
      <alignment horizontal="left" vertical="center" wrapText="1"/>
    </xf>
    <xf numFmtId="0" fontId="2" fillId="0" borderId="15" xfId="1" applyFill="1" applyBorder="1" applyAlignment="1" applyProtection="1">
      <alignment horizontal="left" vertical="center" wrapText="1"/>
    </xf>
    <xf numFmtId="0" fontId="2" fillId="9" borderId="0" xfId="1" applyFill="1" applyAlignment="1" applyProtection="1">
      <alignment horizontal="left" vertical="center" wrapText="1"/>
    </xf>
    <xf numFmtId="0" fontId="2" fillId="0" borderId="0" xfId="1" applyFont="1" applyFill="1" applyAlignment="1" applyProtection="1">
      <alignment horizontal="left" vertical="center" wrapText="1"/>
    </xf>
    <xf numFmtId="0" fontId="2" fillId="0" borderId="0" xfId="1" applyFont="1" applyFill="1" applyBorder="1" applyAlignment="1" applyProtection="1">
      <alignment horizontal="left" vertical="center" wrapText="1"/>
    </xf>
    <xf numFmtId="0" fontId="2" fillId="0" borderId="0" xfId="1" applyFont="1" applyAlignment="1" applyProtection="1">
      <alignment vertical="center" wrapText="1"/>
    </xf>
    <xf numFmtId="0" fontId="2" fillId="0" borderId="15" xfId="1" applyFont="1" applyBorder="1" applyAlignment="1" applyProtection="1">
      <alignment vertical="center" wrapText="1"/>
    </xf>
    <xf numFmtId="0" fontId="2" fillId="0" borderId="15" xfId="1" applyFont="1" applyFill="1" applyBorder="1" applyAlignment="1" applyProtection="1">
      <alignment horizontal="left" vertical="center" wrapText="1"/>
    </xf>
    <xf numFmtId="0" fontId="2" fillId="0" borderId="0" xfId="1" applyFont="1" applyFill="1" applyAlignment="1" applyProtection="1">
      <alignment vertical="center" wrapText="1"/>
    </xf>
    <xf numFmtId="0" fontId="2" fillId="0" borderId="15" xfId="1" applyFont="1" applyFill="1" applyBorder="1" applyAlignment="1" applyProtection="1">
      <alignment vertical="center" wrapText="1"/>
    </xf>
    <xf numFmtId="0" fontId="2" fillId="0" borderId="0" xfId="1" applyFont="1" applyAlignment="1" applyProtection="1">
      <alignment horizontal="left" vertical="center" wrapText="1"/>
    </xf>
    <xf numFmtId="0" fontId="2" fillId="0" borderId="15" xfId="1" applyFont="1" applyBorder="1" applyAlignment="1" applyProtection="1">
      <alignment horizontal="left" vertical="center" wrapText="1"/>
    </xf>
    <xf numFmtId="0" fontId="41" fillId="0" borderId="0" xfId="3" applyFont="1" applyFill="1" applyAlignment="1" applyProtection="1">
      <alignment vertical="center" wrapText="1"/>
    </xf>
    <xf numFmtId="0" fontId="41" fillId="0" borderId="15" xfId="3" applyFont="1" applyFill="1" applyBorder="1" applyAlignment="1" applyProtection="1">
      <alignment vertical="center" wrapText="1"/>
    </xf>
    <xf numFmtId="0" fontId="2" fillId="0" borderId="0" xfId="1" applyFont="1" applyFill="1" applyBorder="1" applyAlignment="1" applyProtection="1">
      <alignment vertical="center" wrapText="1"/>
    </xf>
    <xf numFmtId="0" fontId="2" fillId="0" borderId="0" xfId="1" quotePrefix="1" applyFill="1" applyAlignment="1" applyProtection="1">
      <alignment horizontal="left" vertical="center" wrapText="1"/>
    </xf>
    <xf numFmtId="0" fontId="36" fillId="7" borderId="0" xfId="0" applyFont="1" applyFill="1" applyBorder="1" applyAlignment="1" applyProtection="1">
      <alignment horizontal="center" vertical="top"/>
    </xf>
    <xf numFmtId="0" fontId="34" fillId="5" borderId="19" xfId="0" applyFont="1" applyFill="1" applyBorder="1" applyAlignment="1" applyProtection="1">
      <alignment horizontal="center" vertical="center"/>
    </xf>
    <xf numFmtId="0" fontId="34" fillId="5" borderId="29" xfId="0" applyFont="1" applyFill="1" applyBorder="1" applyAlignment="1" applyProtection="1">
      <alignment horizontal="center" vertical="center"/>
    </xf>
    <xf numFmtId="0" fontId="34" fillId="0" borderId="19" xfId="0" applyFont="1" applyFill="1" applyBorder="1" applyAlignment="1" applyProtection="1">
      <alignment horizontal="left" vertical="center"/>
    </xf>
    <xf numFmtId="0" fontId="34" fillId="0" borderId="29" xfId="0" applyFont="1" applyFill="1" applyBorder="1" applyAlignment="1" applyProtection="1">
      <alignment horizontal="left" vertical="center"/>
    </xf>
    <xf numFmtId="0" fontId="34" fillId="0" borderId="33" xfId="0" applyFont="1" applyFill="1" applyBorder="1" applyAlignment="1" applyProtection="1">
      <alignment horizontal="left" vertical="center"/>
    </xf>
    <xf numFmtId="0" fontId="34" fillId="0" borderId="34" xfId="0" applyFont="1" applyFill="1" applyBorder="1" applyAlignment="1" applyProtection="1">
      <alignment horizontal="left" vertical="center"/>
    </xf>
    <xf numFmtId="0" fontId="23" fillId="0" borderId="0" xfId="1" applyFont="1" applyAlignment="1" applyProtection="1">
      <alignment horizontal="left" vertical="top" wrapText="1"/>
    </xf>
    <xf numFmtId="0" fontId="0" fillId="0" borderId="0" xfId="0" applyAlignment="1">
      <alignment vertical="top" wrapText="1"/>
    </xf>
    <xf numFmtId="0" fontId="28" fillId="5" borderId="25" xfId="0" applyFont="1" applyFill="1" applyBorder="1" applyAlignment="1" applyProtection="1">
      <alignment horizontal="center" vertical="center" wrapText="1"/>
    </xf>
    <xf numFmtId="0" fontId="28" fillId="5" borderId="26" xfId="0" applyFont="1" applyFill="1" applyBorder="1" applyAlignment="1" applyProtection="1">
      <alignment horizontal="center" vertical="center" wrapText="1"/>
    </xf>
    <xf numFmtId="0" fontId="28" fillId="5" borderId="27" xfId="0" applyFont="1" applyFill="1" applyBorder="1" applyAlignment="1" applyProtection="1">
      <alignment horizontal="center" vertical="center" wrapText="1"/>
    </xf>
    <xf numFmtId="0" fontId="34" fillId="5" borderId="19" xfId="0" applyFont="1" applyFill="1" applyBorder="1" applyAlignment="1" applyProtection="1">
      <alignment horizontal="left" vertical="center"/>
    </xf>
    <xf numFmtId="0" fontId="34" fillId="5" borderId="29" xfId="0" applyFont="1" applyFill="1" applyBorder="1" applyAlignment="1" applyProtection="1">
      <alignment horizontal="left" vertical="center"/>
    </xf>
    <xf numFmtId="0" fontId="37" fillId="3" borderId="18" xfId="0" applyFont="1" applyFill="1" applyBorder="1" applyAlignment="1" applyProtection="1">
      <alignment horizontal="left" vertical="center"/>
      <protection locked="0"/>
    </xf>
    <xf numFmtId="14" fontId="8" fillId="3" borderId="18" xfId="0" applyNumberFormat="1" applyFont="1" applyFill="1" applyBorder="1" applyAlignment="1" applyProtection="1">
      <alignment horizontal="center" vertical="center"/>
      <protection locked="0"/>
    </xf>
    <xf numFmtId="0" fontId="8" fillId="3" borderId="18" xfId="0" applyFont="1" applyFill="1" applyBorder="1" applyAlignment="1" applyProtection="1">
      <alignment horizontal="center" vertical="center"/>
      <protection locked="0"/>
    </xf>
    <xf numFmtId="0" fontId="15" fillId="3" borderId="18"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top"/>
      <protection locked="0"/>
    </xf>
    <xf numFmtId="0" fontId="8" fillId="3" borderId="7" xfId="0" applyFont="1" applyFill="1" applyBorder="1" applyAlignment="1" applyProtection="1">
      <alignment horizontal="left" vertical="top"/>
      <protection locked="0"/>
    </xf>
    <xf numFmtId="0" fontId="8" fillId="3" borderId="8" xfId="0" applyFont="1" applyFill="1" applyBorder="1" applyAlignment="1" applyProtection="1">
      <alignment horizontal="left" vertical="top"/>
      <protection locked="0"/>
    </xf>
    <xf numFmtId="0" fontId="45" fillId="0" borderId="0" xfId="0" applyFont="1" applyBorder="1" applyAlignment="1" applyProtection="1">
      <alignment horizontal="left" vertical="center"/>
    </xf>
    <xf numFmtId="0" fontId="37" fillId="0" borderId="0" xfId="0" applyFont="1" applyBorder="1" applyAlignment="1" applyProtection="1">
      <alignment horizontal="left" vertical="center"/>
    </xf>
    <xf numFmtId="0" fontId="14" fillId="0" borderId="18" xfId="0" applyFont="1" applyBorder="1" applyAlignment="1" applyProtection="1">
      <alignment horizontal="center"/>
    </xf>
    <xf numFmtId="0" fontId="14" fillId="0" borderId="9" xfId="0" applyFont="1" applyBorder="1" applyAlignment="1" applyProtection="1">
      <alignment horizontal="left"/>
    </xf>
    <xf numFmtId="0" fontId="14" fillId="0" borderId="10" xfId="0" applyFont="1" applyBorder="1" applyAlignment="1" applyProtection="1">
      <alignment horizontal="left"/>
    </xf>
    <xf numFmtId="0" fontId="15" fillId="0" borderId="7" xfId="0" applyFont="1" applyBorder="1" applyAlignment="1" applyProtection="1">
      <alignment horizontal="left" vertical="center" wrapText="1"/>
    </xf>
    <xf numFmtId="0" fontId="15" fillId="0" borderId="8" xfId="0" applyFont="1" applyBorder="1" applyAlignment="1" applyProtection="1">
      <alignment horizontal="left" vertical="center" wrapText="1"/>
    </xf>
    <xf numFmtId="0" fontId="14" fillId="0" borderId="0" xfId="0" applyFont="1" applyAlignment="1" applyProtection="1">
      <alignment horizontal="left"/>
    </xf>
    <xf numFmtId="0" fontId="15" fillId="0" borderId="0" xfId="0" applyFont="1" applyAlignment="1" applyProtection="1">
      <alignment vertical="center" wrapText="1"/>
    </xf>
    <xf numFmtId="0" fontId="15" fillId="0" borderId="0" xfId="0" applyFont="1" applyBorder="1" applyAlignment="1" applyProtection="1">
      <alignment vertical="center" wrapText="1"/>
    </xf>
    <xf numFmtId="0" fontId="15" fillId="0" borderId="1" xfId="0" applyFont="1" applyBorder="1" applyAlignment="1" applyProtection="1">
      <alignment vertical="center" wrapText="1"/>
    </xf>
    <xf numFmtId="0" fontId="45" fillId="0" borderId="10" xfId="0" applyFont="1" applyBorder="1" applyAlignment="1" applyProtection="1">
      <alignment horizontal="left" vertical="center"/>
    </xf>
    <xf numFmtId="0" fontId="37" fillId="0" borderId="10" xfId="0" applyFont="1" applyBorder="1" applyAlignment="1" applyProtection="1">
      <alignment horizontal="left" vertical="center"/>
    </xf>
    <xf numFmtId="0" fontId="15" fillId="0" borderId="40" xfId="0" applyFont="1" applyBorder="1" applyAlignment="1" applyProtection="1">
      <alignment horizontal="left" vertical="center" wrapText="1"/>
    </xf>
    <xf numFmtId="0" fontId="15" fillId="0" borderId="41" xfId="0" applyFont="1" applyBorder="1" applyAlignment="1" applyProtection="1">
      <alignment horizontal="left" vertical="center" wrapText="1"/>
    </xf>
    <xf numFmtId="0" fontId="15" fillId="0" borderId="12" xfId="0" applyFont="1" applyBorder="1" applyAlignment="1" applyProtection="1">
      <alignment horizontal="left" vertical="center" wrapText="1"/>
    </xf>
    <xf numFmtId="0" fontId="15" fillId="0" borderId="13" xfId="0" applyFont="1" applyBorder="1" applyAlignment="1" applyProtection="1">
      <alignment horizontal="left" vertical="center" wrapText="1"/>
    </xf>
    <xf numFmtId="0" fontId="15" fillId="0" borderId="40" xfId="0" applyFont="1" applyFill="1" applyBorder="1" applyAlignment="1" applyProtection="1">
      <alignment horizontal="left" vertical="center" wrapText="1"/>
    </xf>
    <xf numFmtId="0" fontId="15" fillId="0" borderId="41"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15" xfId="0" applyFont="1" applyFill="1" applyBorder="1" applyAlignment="1" applyProtection="1">
      <alignment horizontal="left" vertical="center" wrapText="1"/>
    </xf>
    <xf numFmtId="167" fontId="8" fillId="3" borderId="19" xfId="0" applyNumberFormat="1" applyFont="1" applyFill="1" applyBorder="1" applyAlignment="1" applyProtection="1">
      <alignment horizontal="right" vertical="center"/>
      <protection locked="0"/>
    </xf>
    <xf numFmtId="167" fontId="8" fillId="3" borderId="20" xfId="0" applyNumberFormat="1" applyFont="1" applyFill="1" applyBorder="1" applyAlignment="1" applyProtection="1">
      <alignment horizontal="right" vertical="center"/>
      <protection locked="0"/>
    </xf>
    <xf numFmtId="167" fontId="8" fillId="3" borderId="21" xfId="0" applyNumberFormat="1" applyFont="1" applyFill="1" applyBorder="1" applyAlignment="1" applyProtection="1">
      <alignment horizontal="right" vertical="center"/>
      <protection locked="0"/>
    </xf>
    <xf numFmtId="0" fontId="15" fillId="0" borderId="0" xfId="0" applyFont="1" applyBorder="1" applyAlignment="1" applyProtection="1">
      <alignment horizontal="left" vertical="center" wrapText="1"/>
    </xf>
    <xf numFmtId="0" fontId="15" fillId="0" borderId="15" xfId="0" applyFont="1" applyBorder="1" applyAlignment="1" applyProtection="1">
      <alignment horizontal="left" vertical="center" wrapText="1"/>
    </xf>
    <xf numFmtId="0" fontId="14" fillId="0" borderId="9" xfId="0" applyFont="1" applyBorder="1" applyAlignment="1" applyProtection="1">
      <alignment horizontal="left" vertical="top"/>
    </xf>
    <xf numFmtId="0" fontId="14" fillId="0" borderId="10" xfId="0" applyFont="1" applyBorder="1" applyAlignment="1" applyProtection="1">
      <alignment horizontal="left" vertical="top"/>
    </xf>
    <xf numFmtId="0" fontId="14" fillId="0" borderId="5" xfId="0" applyFont="1" applyBorder="1" applyAlignment="1" applyProtection="1">
      <alignment horizontal="left" vertical="top"/>
    </xf>
    <xf numFmtId="0" fontId="14" fillId="7" borderId="6" xfId="0" applyFont="1" applyFill="1" applyBorder="1" applyAlignment="1" applyProtection="1">
      <alignment horizontal="left" vertical="center"/>
    </xf>
    <xf numFmtId="0" fontId="14" fillId="7" borderId="7" xfId="0" applyFont="1" applyFill="1" applyBorder="1" applyAlignment="1" applyProtection="1">
      <alignment horizontal="left" vertical="center"/>
    </xf>
    <xf numFmtId="0" fontId="14" fillId="7" borderId="8" xfId="0" applyFont="1" applyFill="1" applyBorder="1" applyAlignment="1" applyProtection="1">
      <alignment horizontal="left" vertical="center"/>
    </xf>
    <xf numFmtId="49" fontId="14" fillId="7" borderId="6" xfId="0" applyNumberFormat="1" applyFont="1" applyFill="1" applyBorder="1" applyAlignment="1" applyProtection="1">
      <alignment horizontal="left" vertical="center"/>
    </xf>
    <xf numFmtId="49" fontId="14" fillId="7" borderId="7" xfId="0" applyNumberFormat="1" applyFont="1" applyFill="1" applyBorder="1" applyAlignment="1" applyProtection="1">
      <alignment horizontal="left" vertical="center"/>
    </xf>
    <xf numFmtId="49" fontId="14" fillId="7" borderId="8" xfId="0" applyNumberFormat="1" applyFont="1" applyFill="1" applyBorder="1" applyAlignment="1" applyProtection="1">
      <alignment horizontal="left" vertical="center"/>
    </xf>
    <xf numFmtId="0" fontId="15" fillId="7" borderId="9" xfId="0" applyFont="1" applyFill="1" applyBorder="1" applyAlignment="1" applyProtection="1">
      <alignment horizontal="left" vertical="center" wrapText="1"/>
    </xf>
    <xf numFmtId="0" fontId="15" fillId="7" borderId="10" xfId="0" applyFont="1" applyFill="1" applyBorder="1" applyAlignment="1" applyProtection="1">
      <alignment horizontal="left" vertical="center"/>
    </xf>
    <xf numFmtId="0" fontId="15" fillId="7" borderId="5" xfId="0" applyFont="1" applyFill="1" applyBorder="1" applyAlignment="1" applyProtection="1">
      <alignment horizontal="left" vertical="center"/>
    </xf>
    <xf numFmtId="0" fontId="45" fillId="0" borderId="0" xfId="0" applyFont="1" applyBorder="1" applyAlignment="1" applyProtection="1">
      <alignment horizontal="left" vertical="center" wrapText="1"/>
    </xf>
    <xf numFmtId="0" fontId="14" fillId="0" borderId="19" xfId="0" applyFont="1" applyBorder="1" applyAlignment="1" applyProtection="1">
      <alignment horizontal="center" vertical="top"/>
    </xf>
    <xf numFmtId="0" fontId="14" fillId="0" borderId="20" xfId="0" applyFont="1" applyBorder="1" applyAlignment="1" applyProtection="1">
      <alignment horizontal="center" vertical="top"/>
    </xf>
    <xf numFmtId="0" fontId="14" fillId="0" borderId="37" xfId="0" applyFont="1" applyBorder="1" applyAlignment="1" applyProtection="1">
      <alignment horizontal="center" vertical="top"/>
    </xf>
    <xf numFmtId="0" fontId="14" fillId="0" borderId="38" xfId="0" applyFont="1" applyBorder="1" applyAlignment="1" applyProtection="1">
      <alignment horizontal="center" vertical="top"/>
    </xf>
    <xf numFmtId="0" fontId="14" fillId="0" borderId="38" xfId="0" applyFont="1" applyBorder="1" applyAlignment="1" applyProtection="1">
      <alignment horizontal="center" vertical="center"/>
    </xf>
    <xf numFmtId="0" fontId="14" fillId="0" borderId="20" xfId="0" applyFont="1" applyBorder="1" applyAlignment="1" applyProtection="1">
      <alignment horizontal="center" vertical="center"/>
    </xf>
    <xf numFmtId="0" fontId="14" fillId="0" borderId="21" xfId="0" applyFont="1" applyBorder="1" applyAlignment="1" applyProtection="1">
      <alignment horizontal="center" vertical="center"/>
    </xf>
    <xf numFmtId="0" fontId="9" fillId="0" borderId="1" xfId="0" applyFont="1" applyBorder="1" applyAlignment="1" applyProtection="1">
      <alignment horizontal="left" vertical="top" wrapText="1"/>
    </xf>
    <xf numFmtId="14" fontId="8" fillId="3" borderId="19" xfId="0" applyNumberFormat="1" applyFont="1" applyFill="1" applyBorder="1" applyAlignment="1" applyProtection="1">
      <alignment horizontal="center" vertical="center"/>
      <protection locked="0"/>
    </xf>
    <xf numFmtId="0" fontId="8" fillId="3" borderId="20" xfId="0" applyFont="1" applyFill="1" applyBorder="1" applyAlignment="1" applyProtection="1">
      <alignment horizontal="center" vertical="center"/>
      <protection locked="0"/>
    </xf>
    <xf numFmtId="0" fontId="8" fillId="3" borderId="21" xfId="0" applyFont="1" applyFill="1" applyBorder="1" applyAlignment="1" applyProtection="1">
      <alignment horizontal="center" vertical="center"/>
      <protection locked="0"/>
    </xf>
  </cellXfs>
  <cellStyles count="5">
    <cellStyle name="Link" xfId="3" builtinId="8"/>
    <cellStyle name="Prozent" xfId="2" builtinId="5"/>
    <cellStyle name="Standard" xfId="0" builtinId="0"/>
    <cellStyle name="Standard 2" xfId="1"/>
    <cellStyle name="Standard_Tabelle1" xfId="4"/>
  </cellStyles>
  <dxfs count="0"/>
  <tableStyles count="0" defaultTableStyle="TableStyleMedium2" defaultPivotStyle="PivotStyleLight16"/>
  <colors>
    <mruColors>
      <color rgb="FFCBE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257527594237918E-2"/>
          <c:y val="9.9333217301540627E-2"/>
          <c:w val="0.91541389670421014"/>
          <c:h val="0.81333296657625243"/>
        </c:manualLayout>
      </c:layout>
      <c:barChart>
        <c:barDir val="bar"/>
        <c:grouping val="clustered"/>
        <c:varyColors val="0"/>
        <c:ser>
          <c:idx val="8"/>
          <c:order val="8"/>
          <c:spPr>
            <a:solidFill>
              <a:schemeClr val="tx2"/>
            </a:solidFill>
            <a:ln>
              <a:noFill/>
            </a:ln>
            <a:effectLst/>
          </c:spPr>
          <c:invertIfNegative val="0"/>
          <c:cat>
            <c:strRef>
              <c:f>'Deckblatt - Overview'!$B$13:$B$20</c:f>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f>'Deckblatt - Overview'!$K$13:$K$20</c:f>
              <c:numCache>
                <c:formatCode>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3906-4737-8F4C-A4D2FA063DC1}"/>
            </c:ext>
          </c:extLst>
        </c:ser>
        <c:dLbls>
          <c:showLegendKey val="0"/>
          <c:showVal val="0"/>
          <c:showCatName val="0"/>
          <c:showSerName val="0"/>
          <c:showPercent val="0"/>
          <c:showBubbleSize val="0"/>
        </c:dLbls>
        <c:gapWidth val="50"/>
        <c:axId val="464647048"/>
        <c:axId val="469488880"/>
        <c:extLst>
          <c:ext xmlns:c15="http://schemas.microsoft.com/office/drawing/2012/chart" uri="{02D57815-91ED-43cb-92C2-25804820EDAC}">
            <c15:filteredBarSeries>
              <c15:ser>
                <c:idx val="0"/>
                <c:order val="0"/>
                <c:spPr>
                  <a:solidFill>
                    <a:schemeClr val="accent1"/>
                  </a:solidFill>
                  <a:ln>
                    <a:noFill/>
                  </a:ln>
                  <a:effectLst/>
                </c:spPr>
                <c:invertIfNegative val="0"/>
                <c:cat>
                  <c:strRef>
                    <c:extLst>
                      <c:ex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c:ext uri="{02D57815-91ED-43cb-92C2-25804820EDAC}">
                        <c15:formulaRef>
                          <c15:sqref>'Deckblatt - Overview'!$C$13:$C$20</c15:sqref>
                        </c15:formulaRef>
                      </c:ext>
                    </c:extLst>
                    <c:numCache>
                      <c:formatCode>General</c:formatCode>
                      <c:ptCount val="8"/>
                    </c:numCache>
                  </c:numRef>
                </c:val>
                <c:extLst>
                  <c:ext xmlns:c16="http://schemas.microsoft.com/office/drawing/2014/chart" uri="{C3380CC4-5D6E-409C-BE32-E72D297353CC}">
                    <c16:uniqueId val="{00000001-3906-4737-8F4C-A4D2FA063DC1}"/>
                  </c:ext>
                </c:extLst>
              </c15:ser>
            </c15:filteredBarSeries>
            <c15:filteredBarSeries>
              <c15:ser>
                <c:idx val="1"/>
                <c:order val="1"/>
                <c:spPr>
                  <a:solidFill>
                    <a:schemeClr val="accent2"/>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Overview'!$D$13:$D$20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2-3906-4737-8F4C-A4D2FA063DC1}"/>
                  </c:ext>
                </c:extLst>
              </c15:ser>
            </c15:filteredBarSeries>
            <c15:filteredBarSeries>
              <c15:ser>
                <c:idx val="2"/>
                <c:order val="2"/>
                <c:spPr>
                  <a:solidFill>
                    <a:schemeClr val="accent3"/>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Overview'!$E$13:$E$20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3-3906-4737-8F4C-A4D2FA063DC1}"/>
                  </c:ext>
                </c:extLst>
              </c15:ser>
            </c15:filteredBarSeries>
            <c15:filteredBarSeries>
              <c15:ser>
                <c:idx val="3"/>
                <c:order val="3"/>
                <c:spPr>
                  <a:solidFill>
                    <a:schemeClr val="accent4"/>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Overview'!$F$13:$F$20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4-3906-4737-8F4C-A4D2FA063DC1}"/>
                  </c:ext>
                </c:extLst>
              </c15:ser>
            </c15:filteredBarSeries>
            <c15:filteredBarSeries>
              <c15:ser>
                <c:idx val="4"/>
                <c:order val="4"/>
                <c:spPr>
                  <a:solidFill>
                    <a:schemeClr val="accent5"/>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Overview'!$G$13:$G$20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3906-4737-8F4C-A4D2FA063DC1}"/>
                  </c:ext>
                </c:extLst>
              </c15:ser>
            </c15:filteredBarSeries>
            <c15:filteredBarSeries>
              <c15:ser>
                <c:idx val="5"/>
                <c:order val="5"/>
                <c:spPr>
                  <a:solidFill>
                    <a:schemeClr val="accent6"/>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Overview'!$H$13:$H$20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3906-4737-8F4C-A4D2FA063DC1}"/>
                  </c:ext>
                </c:extLst>
              </c15:ser>
            </c15:filteredBarSeries>
            <c15:filteredBarSeries>
              <c15:ser>
                <c:idx val="6"/>
                <c:order val="6"/>
                <c:spPr>
                  <a:solidFill>
                    <a:schemeClr val="accent1">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Overview'!$I$13:$I$20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3906-4737-8F4C-A4D2FA063DC1}"/>
                  </c:ext>
                </c:extLst>
              </c15:ser>
            </c15:filteredBarSeries>
            <c15:filteredBarSeries>
              <c15:ser>
                <c:idx val="7"/>
                <c:order val="7"/>
                <c:spPr>
                  <a:solidFill>
                    <a:schemeClr val="accent2">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Overview'!$J$13:$J$20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3906-4737-8F4C-A4D2FA063DC1}"/>
                  </c:ext>
                </c:extLst>
              </c15:ser>
            </c15:filteredBarSeries>
            <c15:filteredBarSeries>
              <c15:ser>
                <c:idx val="9"/>
                <c:order val="9"/>
                <c:spPr>
                  <a:solidFill>
                    <a:schemeClr val="accent4">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Overview'!$L$13:$L$20</c15:sqref>
                        </c15:formulaRef>
                      </c:ext>
                    </c:extLst>
                    <c:numCache>
                      <c:formatCode>0%</c:formatCode>
                      <c:ptCount val="8"/>
                    </c:numCache>
                  </c:numRef>
                </c:val>
                <c:extLst xmlns:c15="http://schemas.microsoft.com/office/drawing/2012/chart">
                  <c:ext xmlns:c16="http://schemas.microsoft.com/office/drawing/2014/chart" uri="{C3380CC4-5D6E-409C-BE32-E72D297353CC}">
                    <c16:uniqueId val="{00000009-3906-4737-8F4C-A4D2FA063DC1}"/>
                  </c:ext>
                </c:extLst>
              </c15:ser>
            </c15:filteredBarSeries>
            <c15:filteredBarSeries>
              <c15:ser>
                <c:idx val="10"/>
                <c:order val="10"/>
                <c:spPr>
                  <a:solidFill>
                    <a:schemeClr val="accent5">
                      <a:lumMod val="60000"/>
                    </a:schemeClr>
                  </a:solidFill>
                  <a:ln>
                    <a:noFill/>
                  </a:ln>
                  <a:effectLst/>
                </c:spPr>
                <c:invertIfNegative val="0"/>
                <c:cat>
                  <c:strRef>
                    <c:extLst xmlns:c15="http://schemas.microsoft.com/office/drawing/2012/chart">
                      <c:ext xmlns:c15="http://schemas.microsoft.com/office/drawing/2012/chart" uri="{02D57815-91ED-43cb-92C2-25804820EDAC}">
                        <c15:formulaRef>
                          <c15:sqref>'Deckblatt - Overview'!$B$13:$B$20</c15:sqref>
                        </c15:formulaRef>
                      </c:ext>
                    </c:extLst>
                    <c:strCache>
                      <c:ptCount val="8"/>
                      <c:pt idx="0">
                        <c:v>01 Zeichnungen/Spezifikationen, Dokumente</c:v>
                      </c:pt>
                      <c:pt idx="1">
                        <c:v>02 Herstellbarkeitsbewertung</c:v>
                      </c:pt>
                      <c:pt idx="2">
                        <c:v>03 AQAP Forderungen</c:v>
                      </c:pt>
                      <c:pt idx="3">
                        <c:v>04 Kennzeichnung und Verpackung</c:v>
                      </c:pt>
                      <c:pt idx="4">
                        <c:v>05 Prüfablauf- und Prüfplan</c:v>
                      </c:pt>
                      <c:pt idx="5">
                        <c:v>06 Meßmittelplanung/beschaffung</c:v>
                      </c:pt>
                      <c:pt idx="6">
                        <c:v>07 Produktionseinrichtungen</c:v>
                      </c:pt>
                      <c:pt idx="7">
                        <c:v>08  Erstmuster</c:v>
                      </c:pt>
                    </c:strCache>
                  </c:strRef>
                </c:cat>
                <c:val>
                  <c:numRef>
                    <c:extLst xmlns:c15="http://schemas.microsoft.com/office/drawing/2012/chart">
                      <c:ext xmlns:c15="http://schemas.microsoft.com/office/drawing/2012/chart" uri="{02D57815-91ED-43cb-92C2-25804820EDAC}">
                        <c15:formulaRef>
                          <c15:sqref>'Deckblatt - Overview'!$M$13:$M$20</c15:sqref>
                        </c15:formulaRef>
                      </c:ext>
                    </c:extLst>
                    <c:numCache>
                      <c:formatCode>0%</c:formatCode>
                      <c:ptCount val="8"/>
                    </c:numCache>
                  </c:numRef>
                </c:val>
                <c:extLst xmlns:c15="http://schemas.microsoft.com/office/drawing/2012/chart">
                  <c:ext xmlns:c16="http://schemas.microsoft.com/office/drawing/2014/chart" uri="{C3380CC4-5D6E-409C-BE32-E72D297353CC}">
                    <c16:uniqueId val="{0000000A-3906-4737-8F4C-A4D2FA063DC1}"/>
                  </c:ext>
                </c:extLst>
              </c15:ser>
            </c15:filteredBarSeries>
          </c:ext>
        </c:extLst>
      </c:barChart>
      <c:catAx>
        <c:axId val="464647048"/>
        <c:scaling>
          <c:orientation val="maxMin"/>
        </c:scaling>
        <c:delete val="1"/>
        <c:axPos val="l"/>
        <c:numFmt formatCode="General" sourceLinked="1"/>
        <c:majorTickMark val="none"/>
        <c:minorTickMark val="none"/>
        <c:tickLblPos val="nextTo"/>
        <c:crossAx val="469488880"/>
        <c:crosses val="autoZero"/>
        <c:auto val="1"/>
        <c:lblAlgn val="ctr"/>
        <c:lblOffset val="100"/>
        <c:noMultiLvlLbl val="0"/>
      </c:catAx>
      <c:valAx>
        <c:axId val="469488880"/>
        <c:scaling>
          <c:orientation val="minMax"/>
          <c:max val="1"/>
          <c:min val="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64647048"/>
        <c:crossesAt val="1"/>
        <c:crossBetween val="between"/>
        <c:majorUnit val="1"/>
        <c:minorUnit val="0.5"/>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Footer>&amp;L&amp;8Ersteller:QM22  J. Fehlmann ,  Version 2.0/16.11.2023
Freigabe: QM2 D. Schubert /Datum..&amp;ZKrauss-Maffei Wegmann GmbH &amp; Co. KG 
&amp;R&amp;9Seite &amp;S</c:oddFooter>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Radio" checked="Checked" firstButton="1" fmlaLink="$S$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76200</xdr:colOff>
          <xdr:row>0</xdr:row>
          <xdr:rowOff>336550</xdr:rowOff>
        </xdr:from>
        <xdr:to>
          <xdr:col>22</xdr:col>
          <xdr:colOff>184150</xdr:colOff>
          <xdr:row>1</xdr:row>
          <xdr:rowOff>76200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de-DE" sz="800" b="0" i="0" u="none" strike="noStrike" baseline="0">
                  <a:solidFill>
                    <a:srgbClr val="000000"/>
                  </a:solidFill>
                  <a:latin typeface="Tahoma"/>
                  <a:ea typeface="Tahoma"/>
                  <a:cs typeface="Tahoma"/>
                </a:rPr>
                <a:t>German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76200</xdr:colOff>
          <xdr:row>0</xdr:row>
          <xdr:rowOff>152400</xdr:rowOff>
        </xdr:from>
        <xdr:to>
          <xdr:col>22</xdr:col>
          <xdr:colOff>184150</xdr:colOff>
          <xdr:row>0</xdr:row>
          <xdr:rowOff>298450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de-DE" sz="800" b="0" i="0" u="none" strike="noStrike" baseline="0">
                  <a:solidFill>
                    <a:srgbClr val="000000"/>
                  </a:solidFill>
                  <a:latin typeface="Tahoma"/>
                  <a:ea typeface="Tahoma"/>
                  <a:cs typeface="Tahoma"/>
                </a:rPr>
                <a:t>English</a:t>
              </a:r>
            </a:p>
          </xdr:txBody>
        </xdr:sp>
        <xdr:clientData fLocksWithSheet="0"/>
      </xdr:twoCellAnchor>
    </mc:Choice>
    <mc:Fallback/>
  </mc:AlternateContent>
  <xdr:twoCellAnchor>
    <xdr:from>
      <xdr:col>19</xdr:col>
      <xdr:colOff>33040</xdr:colOff>
      <xdr:row>10</xdr:row>
      <xdr:rowOff>366122</xdr:rowOff>
    </xdr:from>
    <xdr:to>
      <xdr:col>34</xdr:col>
      <xdr:colOff>159464</xdr:colOff>
      <xdr:row>21</xdr:row>
      <xdr:rowOff>17162</xdr:rowOff>
    </xdr:to>
    <xdr:graphicFrame macro="">
      <xdr:nvGraphicFramePr>
        <xdr:cNvPr id="4" name="Diagramm 3">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232704</xdr:colOff>
      <xdr:row>27</xdr:row>
      <xdr:rowOff>139906</xdr:rowOff>
    </xdr:from>
    <xdr:to>
      <xdr:col>9</xdr:col>
      <xdr:colOff>136507</xdr:colOff>
      <xdr:row>27</xdr:row>
      <xdr:rowOff>141494</xdr:rowOff>
    </xdr:to>
    <xdr:cxnSp macro="">
      <xdr:nvCxnSpPr>
        <xdr:cNvPr id="2" name="Gerade Verbindung mit Pfeil 1">
          <a:extLst>
            <a:ext uri="{FF2B5EF4-FFF2-40B4-BE49-F238E27FC236}">
              <a16:creationId xmlns:a16="http://schemas.microsoft.com/office/drawing/2014/main" id="{00000000-0008-0000-0200-000006000000}"/>
            </a:ext>
          </a:extLst>
        </xdr:cNvPr>
        <xdr:cNvCxnSpPr/>
      </xdr:nvCxnSpPr>
      <xdr:spPr>
        <a:xfrm>
          <a:off x="1966254" y="8293306"/>
          <a:ext cx="256228"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237747</xdr:colOff>
      <xdr:row>27</xdr:row>
      <xdr:rowOff>240646</xdr:rowOff>
    </xdr:from>
    <xdr:to>
      <xdr:col>9</xdr:col>
      <xdr:colOff>104440</xdr:colOff>
      <xdr:row>29</xdr:row>
      <xdr:rowOff>12179</xdr:rowOff>
    </xdr:to>
    <xdr:cxnSp macro="">
      <xdr:nvCxnSpPr>
        <xdr:cNvPr id="3" name="Gerade Verbindung mit Pfeil 2">
          <a:extLst>
            <a:ext uri="{FF2B5EF4-FFF2-40B4-BE49-F238E27FC236}">
              <a16:creationId xmlns:a16="http://schemas.microsoft.com/office/drawing/2014/main" id="{00000000-0008-0000-0200-000008000000}"/>
            </a:ext>
          </a:extLst>
        </xdr:cNvPr>
        <xdr:cNvCxnSpPr/>
      </xdr:nvCxnSpPr>
      <xdr:spPr>
        <a:xfrm>
          <a:off x="1971297" y="8394046"/>
          <a:ext cx="219118" cy="14300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205585</xdr:colOff>
      <xdr:row>24</xdr:row>
      <xdr:rowOff>206877</xdr:rowOff>
    </xdr:from>
    <xdr:to>
      <xdr:col>9</xdr:col>
      <xdr:colOff>110625</xdr:colOff>
      <xdr:row>25</xdr:row>
      <xdr:rowOff>59194</xdr:rowOff>
    </xdr:to>
    <xdr:cxnSp macro="">
      <xdr:nvCxnSpPr>
        <xdr:cNvPr id="4" name="Gerade Verbindung mit Pfeil 3">
          <a:extLst>
            <a:ext uri="{FF2B5EF4-FFF2-40B4-BE49-F238E27FC236}">
              <a16:creationId xmlns:a16="http://schemas.microsoft.com/office/drawing/2014/main" id="{00000000-0008-0000-0200-000013000000}"/>
            </a:ext>
          </a:extLst>
        </xdr:cNvPr>
        <xdr:cNvCxnSpPr/>
      </xdr:nvCxnSpPr>
      <xdr:spPr>
        <a:xfrm>
          <a:off x="1939135" y="7674477"/>
          <a:ext cx="257465" cy="166642"/>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9</xdr:col>
          <xdr:colOff>165100</xdr:colOff>
          <xdr:row>25</xdr:row>
          <xdr:rowOff>31750</xdr:rowOff>
        </xdr:from>
        <xdr:to>
          <xdr:col>11</xdr:col>
          <xdr:colOff>107950</xdr:colOff>
          <xdr:row>25</xdr:row>
          <xdr:rowOff>260350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27</xdr:row>
          <xdr:rowOff>31750</xdr:rowOff>
        </xdr:from>
        <xdr:to>
          <xdr:col>11</xdr:col>
          <xdr:colOff>107950</xdr:colOff>
          <xdr:row>27</xdr:row>
          <xdr:rowOff>241300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29</xdr:row>
          <xdr:rowOff>31750</xdr:rowOff>
        </xdr:from>
        <xdr:to>
          <xdr:col>11</xdr:col>
          <xdr:colOff>107950</xdr:colOff>
          <xdr:row>29</xdr:row>
          <xdr:rowOff>260350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38100</xdr:rowOff>
        </xdr:from>
        <xdr:to>
          <xdr:col>3</xdr:col>
          <xdr:colOff>88900</xdr:colOff>
          <xdr:row>27</xdr:row>
          <xdr:rowOff>260350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solidFill>
              <a:srgbClr val="FF0000" mc:Ignorable="a14" a14:legacySpreadsheetColorIndex="10"/>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8</xdr:col>
      <xdr:colOff>200615</xdr:colOff>
      <xdr:row>24</xdr:row>
      <xdr:rowOff>130876</xdr:rowOff>
    </xdr:from>
    <xdr:to>
      <xdr:col>9</xdr:col>
      <xdr:colOff>117952</xdr:colOff>
      <xdr:row>24</xdr:row>
      <xdr:rowOff>132464</xdr:rowOff>
    </xdr:to>
    <xdr:cxnSp macro="">
      <xdr:nvCxnSpPr>
        <xdr:cNvPr id="9" name="Gerade Verbindung mit Pfeil 8">
          <a:extLst>
            <a:ext uri="{FF2B5EF4-FFF2-40B4-BE49-F238E27FC236}">
              <a16:creationId xmlns:a16="http://schemas.microsoft.com/office/drawing/2014/main" id="{00000000-0008-0000-0200-00000C000000}"/>
            </a:ext>
          </a:extLst>
        </xdr:cNvPr>
        <xdr:cNvCxnSpPr/>
      </xdr:nvCxnSpPr>
      <xdr:spPr>
        <a:xfrm>
          <a:off x="1934165" y="7598476"/>
          <a:ext cx="269762" cy="158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38100</xdr:colOff>
          <xdr:row>24</xdr:row>
          <xdr:rowOff>31750</xdr:rowOff>
        </xdr:from>
        <xdr:to>
          <xdr:col>3</xdr:col>
          <xdr:colOff>88900</xdr:colOff>
          <xdr:row>24</xdr:row>
          <xdr:rowOff>241300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FF0000" mc:Ignorable="a14" a14:legacySpreadsheetColorIndex="1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24</xdr:row>
          <xdr:rowOff>31750</xdr:rowOff>
        </xdr:from>
        <xdr:to>
          <xdr:col>11</xdr:col>
          <xdr:colOff>114300</xdr:colOff>
          <xdr:row>24</xdr:row>
          <xdr:rowOff>260350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649356</xdr:colOff>
      <xdr:row>2</xdr:row>
      <xdr:rowOff>7869</xdr:rowOff>
    </xdr:to>
    <xdr:pic>
      <xdr:nvPicPr>
        <xdr:cNvPr id="2" name="Grafik 5" descr="Ein Bild, das Grafiken, Schrift, Screenshot, Grafikdesign enthält.&#10;&#10;Automatisch generierte Beschreibu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411356" cy="3888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6.vml"/><Relationship Id="rId7" Type="http://schemas.openxmlformats.org/officeDocument/2006/relationships/ctrlProp" Target="../ctrlProps/ctrlProp5.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vmlDrawing" Target="../drawings/vmlDrawing7.vml"/><Relationship Id="rId9"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O32"/>
  <sheetViews>
    <sheetView showGridLines="0" tabSelected="1" view="pageLayout" zoomScale="70" zoomScaleNormal="100" zoomScaleSheetLayoutView="115" zoomScalePageLayoutView="70" workbookViewId="0">
      <selection activeCell="U27" sqref="U27:AD28"/>
    </sheetView>
  </sheetViews>
  <sheetFormatPr baseColWidth="10" defaultColWidth="11.453125" defaultRowHeight="14"/>
  <cols>
    <col min="1" max="1" width="7" style="8" customWidth="1"/>
    <col min="2" max="2" width="7.26953125" style="8" customWidth="1"/>
    <col min="3" max="12" width="4.54296875" style="8" customWidth="1"/>
    <col min="13" max="13" width="6.453125" style="8" customWidth="1"/>
    <col min="14" max="19" width="4.54296875" style="8" customWidth="1"/>
    <col min="20" max="20" width="8.54296875" style="8" customWidth="1"/>
    <col min="21" max="22" width="4.54296875" style="8" customWidth="1"/>
    <col min="23" max="23" width="4.1796875" style="8" customWidth="1"/>
    <col min="24" max="24" width="4.54296875" style="8" customWidth="1"/>
    <col min="25" max="26" width="4.1796875" style="8" customWidth="1"/>
    <col min="27" max="34" width="4.54296875" style="8" customWidth="1"/>
    <col min="35" max="62" width="4" style="8" customWidth="1"/>
    <col min="63" max="113" width="2" style="8" customWidth="1"/>
    <col min="114" max="16384" width="11.453125" style="8"/>
  </cols>
  <sheetData>
    <row r="1" spans="1:40" ht="30" customHeight="1">
      <c r="B1" s="307" t="str">
        <f>IF(S1=1,"QVP Qualitätsvorausplanung","AQP Advanced Quality Plan")</f>
        <v>QVP Qualitätsvorausplanung</v>
      </c>
      <c r="C1" s="307"/>
      <c r="D1" s="307"/>
      <c r="E1" s="307"/>
      <c r="F1" s="307"/>
      <c r="G1" s="307"/>
      <c r="H1" s="307"/>
      <c r="I1" s="307"/>
      <c r="J1" s="307"/>
      <c r="K1" s="307"/>
      <c r="L1" s="307"/>
      <c r="M1" s="307"/>
      <c r="N1" s="307"/>
      <c r="O1" s="307"/>
      <c r="P1" s="307"/>
      <c r="Q1" s="307"/>
      <c r="R1" s="5" t="s">
        <v>11</v>
      </c>
      <c r="S1" s="5">
        <v>1</v>
      </c>
      <c r="T1" s="6"/>
      <c r="U1" s="6"/>
      <c r="V1" s="6"/>
      <c r="W1" s="6"/>
      <c r="X1" s="6"/>
      <c r="Y1" s="6"/>
      <c r="Z1" s="6"/>
      <c r="AA1" s="6"/>
      <c r="AB1" s="6"/>
      <c r="AC1" s="6"/>
      <c r="AD1" s="7"/>
      <c r="AE1" s="7"/>
      <c r="AF1" s="7"/>
      <c r="AG1" s="7"/>
      <c r="AH1" s="7"/>
    </row>
    <row r="2" spans="1:40" ht="18.75" customHeight="1">
      <c r="B2" s="9"/>
      <c r="C2" s="10"/>
      <c r="D2" s="11"/>
      <c r="E2" s="11"/>
      <c r="F2" s="11"/>
      <c r="G2" s="11"/>
      <c r="H2" s="11"/>
      <c r="I2" s="12"/>
      <c r="J2" s="11"/>
      <c r="K2" s="11"/>
      <c r="L2" s="11"/>
      <c r="M2" s="11"/>
      <c r="N2" s="11"/>
      <c r="O2" s="11"/>
      <c r="P2" s="11"/>
      <c r="Q2" s="11"/>
      <c r="R2" s="11"/>
      <c r="S2" s="11"/>
      <c r="T2" s="11"/>
      <c r="U2" s="11"/>
      <c r="V2" s="11"/>
      <c r="W2" s="11"/>
      <c r="X2" s="11"/>
      <c r="Y2" s="11"/>
      <c r="Z2" s="11"/>
      <c r="AA2" s="11"/>
      <c r="AB2" s="11"/>
      <c r="AC2" s="11"/>
      <c r="AD2" s="11"/>
    </row>
    <row r="3" spans="1:40" ht="20.149999999999999" customHeight="1">
      <c r="B3" s="295" t="str">
        <f>IF($S$1=1,"Lieferant:","Supplier:")</f>
        <v>Lieferant:</v>
      </c>
      <c r="C3" s="296"/>
      <c r="D3" s="296"/>
      <c r="E3" s="296"/>
      <c r="F3" s="296"/>
      <c r="G3" s="296"/>
      <c r="H3" s="296"/>
      <c r="I3" s="296"/>
      <c r="J3" s="297"/>
      <c r="K3" s="295" t="str">
        <f>IF($S$1=1,"Projekt/ Nation:","Project/Nation:")</f>
        <v>Projekt/ Nation:</v>
      </c>
      <c r="L3" s="296"/>
      <c r="M3" s="296"/>
      <c r="N3" s="296"/>
      <c r="O3" s="296"/>
      <c r="P3" s="296"/>
      <c r="Q3" s="296"/>
      <c r="R3" s="296"/>
      <c r="S3" s="296"/>
      <c r="T3" s="296"/>
      <c r="U3" s="13"/>
      <c r="V3" s="295" t="str">
        <f>IF($S$1=1,"Datum:","Date:")</f>
        <v>Datum:</v>
      </c>
      <c r="W3" s="296"/>
      <c r="X3" s="296"/>
      <c r="Y3" s="296"/>
      <c r="Z3" s="296"/>
      <c r="AA3" s="296"/>
      <c r="AB3" s="296"/>
      <c r="AC3" s="296"/>
      <c r="AD3" s="296"/>
      <c r="AE3" s="296"/>
      <c r="AF3" s="296"/>
      <c r="AG3" s="296"/>
      <c r="AH3" s="297"/>
    </row>
    <row r="4" spans="1:40" ht="20.149999999999999" customHeight="1">
      <c r="B4" s="285"/>
      <c r="C4" s="286"/>
      <c r="D4" s="286"/>
      <c r="E4" s="286"/>
      <c r="F4" s="286"/>
      <c r="G4" s="286"/>
      <c r="H4" s="286"/>
      <c r="I4" s="286"/>
      <c r="J4" s="287"/>
      <c r="K4" s="285"/>
      <c r="L4" s="286"/>
      <c r="M4" s="286"/>
      <c r="N4" s="286"/>
      <c r="O4" s="286"/>
      <c r="P4" s="286"/>
      <c r="Q4" s="286"/>
      <c r="R4" s="286"/>
      <c r="S4" s="286"/>
      <c r="T4" s="286"/>
      <c r="U4" s="287"/>
      <c r="V4" s="308"/>
      <c r="W4" s="286"/>
      <c r="X4" s="286"/>
      <c r="Y4" s="286"/>
      <c r="Z4" s="286"/>
      <c r="AA4" s="286"/>
      <c r="AB4" s="286"/>
      <c r="AC4" s="286"/>
      <c r="AD4" s="286"/>
      <c r="AE4" s="286"/>
      <c r="AF4" s="286"/>
      <c r="AG4" s="286"/>
      <c r="AH4" s="287"/>
    </row>
    <row r="5" spans="1:40" ht="20.149999999999999" customHeight="1">
      <c r="B5" s="295" t="str">
        <f>IF(S1=1,"Bestell Nr./ Pos.:","Purchasing Order/ Pos.:")</f>
        <v>Bestell Nr./ Pos.:</v>
      </c>
      <c r="C5" s="296"/>
      <c r="D5" s="296"/>
      <c r="E5" s="296"/>
      <c r="F5" s="296"/>
      <c r="G5" s="296"/>
      <c r="H5" s="296"/>
      <c r="I5" s="296"/>
      <c r="J5" s="297"/>
      <c r="K5" s="14" t="str">
        <f>IF(S1=1,"Datenstand (z.B. Step file; E-Plan):","Data Status (e.g. Step file; E-Plan):")</f>
        <v>Datenstand (z.B. Step file; E-Plan):</v>
      </c>
      <c r="L5" s="15"/>
      <c r="M5" s="15"/>
      <c r="N5" s="15"/>
      <c r="O5" s="15"/>
      <c r="P5" s="15"/>
      <c r="Q5" s="15"/>
      <c r="R5" s="15"/>
      <c r="S5" s="15"/>
      <c r="T5" s="15"/>
      <c r="U5" s="13"/>
      <c r="V5" s="295" t="str">
        <f>IF(S1=1,"Datum Folgetermin:","Date of follow up:")</f>
        <v>Datum Folgetermin:</v>
      </c>
      <c r="W5" s="296"/>
      <c r="X5" s="296"/>
      <c r="Y5" s="296"/>
      <c r="Z5" s="296"/>
      <c r="AA5" s="296"/>
      <c r="AB5" s="296"/>
      <c r="AC5" s="296"/>
      <c r="AD5" s="296"/>
      <c r="AE5" s="296"/>
      <c r="AF5" s="296"/>
      <c r="AG5" s="296"/>
      <c r="AH5" s="297"/>
    </row>
    <row r="6" spans="1:40" ht="20.149999999999999" customHeight="1">
      <c r="B6" s="285"/>
      <c r="C6" s="286"/>
      <c r="D6" s="286"/>
      <c r="E6" s="286"/>
      <c r="F6" s="286"/>
      <c r="G6" s="286"/>
      <c r="H6" s="286"/>
      <c r="I6" s="286"/>
      <c r="J6" s="287"/>
      <c r="K6" s="285"/>
      <c r="L6" s="286"/>
      <c r="M6" s="286"/>
      <c r="N6" s="286"/>
      <c r="O6" s="286"/>
      <c r="P6" s="286"/>
      <c r="Q6" s="286"/>
      <c r="R6" s="286"/>
      <c r="S6" s="286"/>
      <c r="T6" s="286"/>
      <c r="U6" s="287"/>
      <c r="V6" s="309"/>
      <c r="W6" s="310"/>
      <c r="X6" s="310"/>
      <c r="Y6" s="310"/>
      <c r="Z6" s="310"/>
      <c r="AA6" s="310"/>
      <c r="AB6" s="310"/>
      <c r="AC6" s="310"/>
      <c r="AD6" s="310"/>
      <c r="AE6" s="310"/>
      <c r="AF6" s="310"/>
      <c r="AG6" s="310"/>
      <c r="AH6" s="311"/>
    </row>
    <row r="7" spans="1:40" ht="32.25" customHeight="1">
      <c r="B7" s="304" t="str">
        <f>IF(S1=1,"Artikelbezeichnung
 (siehe Produktfamilien/Teilebündelung):","Part name: 
(see Product families Parts bundling)")</f>
        <v>Artikelbezeichnung
 (siehe Produktfamilien/Teilebündelung):</v>
      </c>
      <c r="C7" s="305"/>
      <c r="D7" s="305"/>
      <c r="E7" s="305"/>
      <c r="F7" s="305"/>
      <c r="G7" s="305"/>
      <c r="H7" s="305"/>
      <c r="I7" s="305"/>
      <c r="J7" s="306"/>
      <c r="K7" s="295" t="str">
        <f>IF(S1=1,"QVP Verantwortlicher KNDS D:","AQP-Responsible at the KNDS D:")</f>
        <v>QVP Verantwortlicher KNDS D:</v>
      </c>
      <c r="L7" s="296"/>
      <c r="M7" s="296"/>
      <c r="N7" s="296"/>
      <c r="O7" s="296"/>
      <c r="P7" s="296"/>
      <c r="Q7" s="296"/>
      <c r="R7" s="296"/>
      <c r="S7" s="296"/>
      <c r="T7" s="296"/>
      <c r="U7" s="297"/>
      <c r="V7" s="298" t="str">
        <f>IF(S1=1,"Gesamt-QVP  Erfüllungsgrad ","Degree of fulfillment ")</f>
        <v xml:space="preserve">Gesamt-QVP  Erfüllungsgrad </v>
      </c>
      <c r="W7" s="299"/>
      <c r="X7" s="299"/>
      <c r="Y7" s="299"/>
      <c r="Z7" s="299"/>
      <c r="AA7" s="299"/>
      <c r="AB7" s="299"/>
      <c r="AC7" s="299"/>
      <c r="AD7" s="299"/>
      <c r="AE7" s="299"/>
      <c r="AF7" s="299"/>
      <c r="AG7" s="299"/>
      <c r="AH7" s="300"/>
    </row>
    <row r="8" spans="1:40" ht="20.149999999999999" customHeight="1">
      <c r="B8" s="285"/>
      <c r="C8" s="286"/>
      <c r="D8" s="286"/>
      <c r="E8" s="286"/>
      <c r="F8" s="286"/>
      <c r="G8" s="286"/>
      <c r="H8" s="286"/>
      <c r="I8" s="286"/>
      <c r="J8" s="287"/>
      <c r="K8" s="285"/>
      <c r="L8" s="286"/>
      <c r="M8" s="286"/>
      <c r="N8" s="286"/>
      <c r="O8" s="286"/>
      <c r="P8" s="286"/>
      <c r="Q8" s="286"/>
      <c r="R8" s="286"/>
      <c r="S8" s="286"/>
      <c r="T8" s="286"/>
      <c r="U8" s="287"/>
      <c r="V8" s="298"/>
      <c r="W8" s="299"/>
      <c r="X8" s="299"/>
      <c r="Y8" s="299"/>
      <c r="Z8" s="299"/>
      <c r="AA8" s="299"/>
      <c r="AB8" s="299"/>
      <c r="AC8" s="299"/>
      <c r="AD8" s="299"/>
      <c r="AE8" s="299"/>
      <c r="AF8" s="299"/>
      <c r="AG8" s="299"/>
      <c r="AH8" s="300"/>
    </row>
    <row r="9" spans="1:40" ht="22.5" customHeight="1">
      <c r="B9" s="295" t="str">
        <f>IF(S1=1,"Zeichnungs. Nr (TKZ) und Index:","Drawing-No.+ Index")</f>
        <v>Zeichnungs. Nr (TKZ) und Index:</v>
      </c>
      <c r="C9" s="296"/>
      <c r="D9" s="296"/>
      <c r="E9" s="296"/>
      <c r="F9" s="296"/>
      <c r="G9" s="296"/>
      <c r="H9" s="296"/>
      <c r="I9" s="296"/>
      <c r="J9" s="297"/>
      <c r="K9" s="295" t="str">
        <f>IF(S1=1,"QVP Verantwortlicher Lieferant :","AQP-Responsible at the supplier:")</f>
        <v>QVP Verantwortlicher Lieferant :</v>
      </c>
      <c r="L9" s="296"/>
      <c r="M9" s="296"/>
      <c r="N9" s="296"/>
      <c r="O9" s="296"/>
      <c r="P9" s="296"/>
      <c r="Q9" s="296"/>
      <c r="R9" s="296"/>
      <c r="S9" s="296"/>
      <c r="T9" s="296"/>
      <c r="U9" s="296"/>
      <c r="V9" s="301"/>
      <c r="W9" s="302"/>
      <c r="X9" s="302"/>
      <c r="Y9" s="302"/>
      <c r="Z9" s="302"/>
      <c r="AA9" s="302"/>
      <c r="AB9" s="302"/>
      <c r="AC9" s="302"/>
      <c r="AD9" s="302"/>
      <c r="AE9" s="302"/>
      <c r="AF9" s="302"/>
      <c r="AG9" s="302"/>
      <c r="AH9" s="303"/>
    </row>
    <row r="10" spans="1:40" ht="51" customHeight="1">
      <c r="B10" s="285"/>
      <c r="C10" s="286"/>
      <c r="D10" s="286"/>
      <c r="E10" s="286"/>
      <c r="F10" s="286"/>
      <c r="G10" s="286"/>
      <c r="H10" s="286"/>
      <c r="I10" s="286"/>
      <c r="J10" s="287"/>
      <c r="K10" s="285"/>
      <c r="L10" s="286"/>
      <c r="M10" s="286"/>
      <c r="N10" s="286"/>
      <c r="O10" s="286"/>
      <c r="P10" s="286"/>
      <c r="Q10" s="286"/>
      <c r="R10" s="286"/>
      <c r="S10" s="286"/>
      <c r="T10" s="286"/>
      <c r="U10" s="286"/>
      <c r="V10" s="288">
        <f t="shared" ref="V10" si="0">(SUM(K15:M22)/9)*100</f>
        <v>0</v>
      </c>
      <c r="W10" s="289"/>
      <c r="X10" s="289"/>
      <c r="Y10" s="289"/>
      <c r="Z10" s="289"/>
      <c r="AA10" s="289"/>
      <c r="AB10" s="289"/>
      <c r="AC10" s="289"/>
      <c r="AD10" s="289"/>
      <c r="AE10" s="289"/>
      <c r="AF10" s="289"/>
      <c r="AG10" s="289"/>
      <c r="AH10" s="290"/>
    </row>
    <row r="11" spans="1:40" ht="36" customHeight="1">
      <c r="A11" s="16"/>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row>
    <row r="12" spans="1:40">
      <c r="A12" s="16"/>
      <c r="B12" s="291" t="str">
        <f>IF(S1=1,"Fragen:","Questionsections:")</f>
        <v>Fragen:</v>
      </c>
      <c r="C12" s="291"/>
      <c r="D12" s="291"/>
      <c r="E12" s="291"/>
      <c r="F12" s="291"/>
      <c r="G12" s="291"/>
      <c r="H12" s="291"/>
      <c r="I12" s="291"/>
      <c r="J12" s="291"/>
      <c r="K12" s="292" t="str">
        <f>IF(S1=1, "Fortschritt in %","Progress in %")</f>
        <v>Fortschritt in %</v>
      </c>
      <c r="L12" s="292"/>
      <c r="M12" s="292"/>
      <c r="N12" s="293" t="str">
        <f>IF(S1=1, "Soll Datum","Target Date")</f>
        <v>Soll Datum</v>
      </c>
      <c r="O12" s="293"/>
      <c r="P12" s="293"/>
      <c r="Q12" s="292" t="str">
        <f>IF(S1=1, "Ist Datum"," Actual Date")</f>
        <v>Ist Datum</v>
      </c>
      <c r="R12" s="292"/>
      <c r="S12" s="292"/>
      <c r="T12" s="294" t="str">
        <f>IF(S1=1, "Status Fortschritt","Status Progress")</f>
        <v>Status Fortschritt</v>
      </c>
      <c r="U12" s="294"/>
      <c r="V12" s="294"/>
      <c r="W12" s="294"/>
      <c r="X12" s="294"/>
      <c r="Y12" s="294"/>
      <c r="Z12" s="294"/>
      <c r="AA12" s="294"/>
      <c r="AB12" s="294"/>
      <c r="AC12" s="294"/>
      <c r="AD12" s="294"/>
      <c r="AE12" s="294"/>
      <c r="AF12" s="294"/>
      <c r="AG12" s="294"/>
      <c r="AH12" s="294"/>
      <c r="AI12" s="16"/>
      <c r="AJ12" s="16"/>
      <c r="AK12" s="16"/>
      <c r="AL12" s="16"/>
      <c r="AM12" s="16"/>
      <c r="AN12" s="16"/>
    </row>
    <row r="13" spans="1:40" ht="15.5">
      <c r="A13" s="16"/>
      <c r="B13" s="278" t="str">
        <f>IF(S1=1, "01 Zeichnungen/Spezifikationen, Dokumente","01 Drawings/ Specifications, documents")</f>
        <v>01 Zeichnungen/Spezifikationen, Dokumente</v>
      </c>
      <c r="C13" s="279"/>
      <c r="D13" s="279"/>
      <c r="E13" s="279"/>
      <c r="F13" s="279"/>
      <c r="G13" s="279"/>
      <c r="H13" s="279"/>
      <c r="I13" s="279"/>
      <c r="J13" s="280"/>
      <c r="K13" s="276">
        <f>+'Fragen - Questions'!H6</f>
        <v>0</v>
      </c>
      <c r="L13" s="276"/>
      <c r="M13" s="276"/>
      <c r="N13" s="277"/>
      <c r="O13" s="277"/>
      <c r="P13" s="277"/>
      <c r="Q13" s="277"/>
      <c r="R13" s="277"/>
      <c r="S13" s="277"/>
      <c r="T13" s="17"/>
      <c r="U13" s="18"/>
      <c r="V13" s="19"/>
      <c r="W13" s="20"/>
      <c r="X13" s="21"/>
      <c r="Y13" s="19"/>
      <c r="Z13" s="19"/>
      <c r="AA13" s="19"/>
      <c r="AB13" s="19"/>
      <c r="AC13" s="19"/>
      <c r="AD13" s="19"/>
      <c r="AE13" s="19"/>
      <c r="AF13" s="22"/>
      <c r="AG13" s="23"/>
      <c r="AH13" s="23"/>
      <c r="AI13" s="24"/>
      <c r="AJ13" s="36"/>
      <c r="AK13" s="16"/>
      <c r="AL13" s="16"/>
      <c r="AM13" s="16"/>
      <c r="AN13" s="16"/>
    </row>
    <row r="14" spans="1:40" ht="15.5">
      <c r="A14" s="16"/>
      <c r="B14" s="281" t="str">
        <f>IF(S1=1, "02 Herstellbarkeitsbewertung","02 Manufacturing assessment")</f>
        <v>02 Herstellbarkeitsbewertung</v>
      </c>
      <c r="C14" s="282"/>
      <c r="D14" s="282"/>
      <c r="E14" s="282"/>
      <c r="F14" s="282"/>
      <c r="G14" s="282"/>
      <c r="H14" s="282"/>
      <c r="I14" s="282"/>
      <c r="J14" s="283"/>
      <c r="K14" s="272">
        <f>+'Fragen - Questions'!H15</f>
        <v>0</v>
      </c>
      <c r="L14" s="273"/>
      <c r="M14" s="274"/>
      <c r="N14" s="284"/>
      <c r="O14" s="275"/>
      <c r="P14" s="275"/>
      <c r="Q14" s="284"/>
      <c r="R14" s="275"/>
      <c r="S14" s="275"/>
      <c r="T14" s="17"/>
      <c r="U14" s="18"/>
      <c r="V14" s="19"/>
      <c r="W14" s="20"/>
      <c r="X14" s="19"/>
      <c r="Y14" s="25"/>
      <c r="Z14" s="25"/>
      <c r="AA14" s="19"/>
      <c r="AB14" s="19"/>
      <c r="AC14" s="19"/>
      <c r="AD14" s="19"/>
      <c r="AE14" s="19"/>
      <c r="AF14" s="22"/>
      <c r="AG14" s="23"/>
      <c r="AH14" s="23"/>
      <c r="AI14" s="24"/>
      <c r="AJ14" s="36"/>
      <c r="AK14" s="16"/>
      <c r="AL14" s="16"/>
      <c r="AM14" s="16"/>
      <c r="AN14" s="16"/>
    </row>
    <row r="15" spans="1:40" ht="15" customHeight="1">
      <c r="A15" s="16"/>
      <c r="B15" s="271" t="str">
        <f>IF(S1=1, "03 AQAP Forderungen","03 AQAP requirements")</f>
        <v>03 AQAP Forderungen</v>
      </c>
      <c r="C15" s="271"/>
      <c r="D15" s="271"/>
      <c r="E15" s="271"/>
      <c r="F15" s="271"/>
      <c r="G15" s="271"/>
      <c r="H15" s="271"/>
      <c r="I15" s="271"/>
      <c r="J15" s="271"/>
      <c r="K15" s="276">
        <f>+'Fragen - Questions'!H38</f>
        <v>0</v>
      </c>
      <c r="L15" s="276"/>
      <c r="M15" s="276"/>
      <c r="N15" s="277"/>
      <c r="O15" s="277"/>
      <c r="P15" s="277"/>
      <c r="Q15" s="277"/>
      <c r="R15" s="277"/>
      <c r="S15" s="277"/>
      <c r="T15" s="26"/>
      <c r="U15" s="26"/>
      <c r="V15" s="19"/>
      <c r="W15" s="19"/>
      <c r="X15" s="19"/>
      <c r="Y15" s="19"/>
      <c r="Z15" s="19"/>
      <c r="AA15" s="19"/>
      <c r="AB15" s="19"/>
      <c r="AC15" s="19"/>
      <c r="AD15" s="19"/>
      <c r="AE15" s="19"/>
      <c r="AF15" s="22"/>
      <c r="AG15" s="23"/>
      <c r="AH15" s="23"/>
      <c r="AI15" s="24"/>
      <c r="AJ15" s="36"/>
      <c r="AK15" s="16"/>
      <c r="AL15" s="16"/>
      <c r="AM15" s="16"/>
      <c r="AN15" s="16"/>
    </row>
    <row r="16" spans="1:40" ht="14.5">
      <c r="A16" s="16"/>
      <c r="B16" s="271" t="str">
        <f>IF(S1=1, "04 Kennzeichnung und Verpackung","04 Labelling and packaging")</f>
        <v>04 Kennzeichnung und Verpackung</v>
      </c>
      <c r="C16" s="271"/>
      <c r="D16" s="271"/>
      <c r="E16" s="271"/>
      <c r="F16" s="271"/>
      <c r="G16" s="271"/>
      <c r="H16" s="271"/>
      <c r="I16" s="271"/>
      <c r="J16" s="271"/>
      <c r="K16" s="276">
        <f>+'Fragen - Questions'!H57</f>
        <v>0</v>
      </c>
      <c r="L16" s="276"/>
      <c r="M16" s="276"/>
      <c r="N16" s="277"/>
      <c r="O16" s="277"/>
      <c r="P16" s="277"/>
      <c r="Q16" s="277"/>
      <c r="R16" s="277"/>
      <c r="S16" s="277"/>
      <c r="T16" s="27"/>
      <c r="U16" s="27"/>
      <c r="V16" s="27"/>
      <c r="W16" s="28"/>
      <c r="X16" s="28"/>
      <c r="Y16" s="28"/>
      <c r="Z16" s="27"/>
      <c r="AA16" s="27"/>
      <c r="AB16" s="27"/>
      <c r="AC16" s="27"/>
      <c r="AD16" s="27"/>
      <c r="AE16" s="27"/>
      <c r="AF16" s="27"/>
      <c r="AG16" s="27"/>
      <c r="AH16" s="27"/>
      <c r="AI16" s="16"/>
      <c r="AJ16" s="16"/>
      <c r="AK16" s="16"/>
      <c r="AL16" s="16"/>
      <c r="AM16" s="16"/>
      <c r="AN16" s="16"/>
    </row>
    <row r="17" spans="1:41" ht="14.5">
      <c r="A17" s="16"/>
      <c r="B17" s="271" t="str">
        <f>IF(S1=1, "05 Prüfablauf- und Prüfplan","05 Inspection sequence and inspection plan")</f>
        <v>05 Prüfablauf- und Prüfplan</v>
      </c>
      <c r="C17" s="271"/>
      <c r="D17" s="271"/>
      <c r="E17" s="271"/>
      <c r="F17" s="271"/>
      <c r="G17" s="271"/>
      <c r="H17" s="271"/>
      <c r="I17" s="271"/>
      <c r="J17" s="271"/>
      <c r="K17" s="272">
        <f>+'Fragen - Questions'!H67</f>
        <v>0</v>
      </c>
      <c r="L17" s="273"/>
      <c r="M17" s="274"/>
      <c r="N17" s="275"/>
      <c r="O17" s="275"/>
      <c r="P17" s="275"/>
      <c r="Q17" s="275"/>
      <c r="R17" s="275"/>
      <c r="S17" s="275"/>
      <c r="T17" s="17"/>
      <c r="U17" s="18"/>
      <c r="V17" s="19"/>
      <c r="W17" s="28"/>
      <c r="X17" s="28"/>
      <c r="Y17" s="28"/>
      <c r="Z17" s="19"/>
      <c r="AA17" s="19"/>
      <c r="AB17" s="19"/>
      <c r="AC17" s="19"/>
      <c r="AD17" s="19"/>
      <c r="AE17" s="19"/>
      <c r="AF17" s="22"/>
      <c r="AG17" s="23"/>
      <c r="AH17" s="23"/>
      <c r="AI17" s="24"/>
      <c r="AJ17" s="36"/>
      <c r="AK17" s="16"/>
      <c r="AL17" s="16"/>
      <c r="AM17" s="16"/>
      <c r="AN17" s="16"/>
    </row>
    <row r="18" spans="1:41" ht="15.5">
      <c r="A18" s="16"/>
      <c r="B18" s="271" t="str">
        <f>IF(S1=1, "06 Meßmittelplanung/beschaffung","06 Measuring equipment planning/procurement")</f>
        <v>06 Meßmittelplanung/beschaffung</v>
      </c>
      <c r="C18" s="271"/>
      <c r="D18" s="271"/>
      <c r="E18" s="271"/>
      <c r="F18" s="271"/>
      <c r="G18" s="271"/>
      <c r="H18" s="271"/>
      <c r="I18" s="271"/>
      <c r="J18" s="271"/>
      <c r="K18" s="272">
        <f>+'Fragen - Questions'!H75</f>
        <v>0</v>
      </c>
      <c r="L18" s="273"/>
      <c r="M18" s="274"/>
      <c r="N18" s="277"/>
      <c r="O18" s="277"/>
      <c r="P18" s="277"/>
      <c r="Q18" s="277"/>
      <c r="R18" s="277"/>
      <c r="S18" s="277"/>
      <c r="T18" s="17"/>
      <c r="U18" s="18"/>
      <c r="V18" s="19"/>
      <c r="W18" s="20"/>
      <c r="X18" s="19"/>
      <c r="Y18" s="25"/>
      <c r="Z18" s="25"/>
      <c r="AA18" s="19"/>
      <c r="AB18" s="19"/>
      <c r="AC18" s="19"/>
      <c r="AD18" s="19"/>
      <c r="AE18" s="19"/>
      <c r="AF18" s="22"/>
      <c r="AG18" s="23"/>
      <c r="AH18" s="23"/>
      <c r="AI18" s="24"/>
      <c r="AJ18" s="36"/>
      <c r="AK18" s="16"/>
      <c r="AL18" s="16"/>
      <c r="AM18" s="16"/>
      <c r="AN18" s="16"/>
    </row>
    <row r="19" spans="1:41" ht="14.5">
      <c r="A19" s="16"/>
      <c r="B19" s="271" t="str">
        <f>IF(S1=1, "07 Produktionseinrichtungen","07 Production skills")</f>
        <v>07 Produktionseinrichtungen</v>
      </c>
      <c r="C19" s="271"/>
      <c r="D19" s="271"/>
      <c r="E19" s="271"/>
      <c r="F19" s="271"/>
      <c r="G19" s="271"/>
      <c r="H19" s="271"/>
      <c r="I19" s="271"/>
      <c r="J19" s="271"/>
      <c r="K19" s="272">
        <f>+'Fragen - Questions'!H86</f>
        <v>0</v>
      </c>
      <c r="L19" s="273"/>
      <c r="M19" s="274"/>
      <c r="N19" s="275"/>
      <c r="O19" s="275"/>
      <c r="P19" s="275"/>
      <c r="Q19" s="275"/>
      <c r="R19" s="275"/>
      <c r="S19" s="275"/>
      <c r="T19" s="26"/>
      <c r="U19" s="26"/>
      <c r="V19" s="19"/>
      <c r="W19" s="19"/>
      <c r="X19" s="19"/>
      <c r="Y19" s="19"/>
      <c r="Z19" s="19"/>
      <c r="AA19" s="19"/>
      <c r="AB19" s="19"/>
      <c r="AC19" s="19"/>
      <c r="AD19" s="19"/>
      <c r="AE19" s="19"/>
      <c r="AF19" s="22"/>
      <c r="AG19" s="23"/>
      <c r="AH19" s="23"/>
      <c r="AI19" s="24"/>
      <c r="AJ19" s="36"/>
      <c r="AK19" s="16"/>
      <c r="AL19" s="16"/>
      <c r="AM19" s="16"/>
      <c r="AN19" s="16"/>
    </row>
    <row r="20" spans="1:41" ht="14.5">
      <c r="A20" s="16"/>
      <c r="B20" s="271" t="str">
        <f>IF(S1=1, "08  Erstmuster","08First Article")</f>
        <v>08  Erstmuster</v>
      </c>
      <c r="C20" s="271"/>
      <c r="D20" s="271"/>
      <c r="E20" s="271"/>
      <c r="F20" s="271"/>
      <c r="G20" s="271"/>
      <c r="H20" s="271"/>
      <c r="I20" s="271"/>
      <c r="J20" s="271"/>
      <c r="K20" s="276">
        <f>+'Fragen - Questions'!H93</f>
        <v>0</v>
      </c>
      <c r="L20" s="276"/>
      <c r="M20" s="276"/>
      <c r="N20" s="277"/>
      <c r="O20" s="277"/>
      <c r="P20" s="277"/>
      <c r="Q20" s="277"/>
      <c r="R20" s="277"/>
      <c r="S20" s="277"/>
      <c r="T20" s="17"/>
      <c r="U20" s="18"/>
      <c r="V20" s="19"/>
      <c r="W20" s="19"/>
      <c r="X20" s="19"/>
      <c r="Y20" s="19"/>
      <c r="Z20" s="19"/>
      <c r="AA20" s="19"/>
      <c r="AB20" s="29"/>
      <c r="AC20" s="29"/>
      <c r="AD20" s="29"/>
      <c r="AE20" s="29"/>
      <c r="AF20" s="22"/>
      <c r="AG20" s="23"/>
      <c r="AH20" s="23"/>
      <c r="AI20" s="24"/>
      <c r="AJ20" s="36"/>
      <c r="AK20" s="16"/>
      <c r="AL20" s="16"/>
      <c r="AM20" s="16"/>
      <c r="AN20" s="16"/>
    </row>
    <row r="21" spans="1:41">
      <c r="A21" s="16"/>
      <c r="B21" s="30" t="str">
        <f>IF(S1=1, "Erfüllungsgrad für Serienfreigabe für Punkte 1-8: mindestens 95%.","Degree of performance for series release for points 1-8: at least 95%")</f>
        <v>Erfüllungsgrad für Serienfreigabe für Punkte 1-8: mindestens 95%.</v>
      </c>
      <c r="C21" s="31"/>
      <c r="D21" s="31"/>
      <c r="E21" s="31"/>
      <c r="F21" s="31"/>
      <c r="G21" s="32"/>
      <c r="H21" s="33"/>
      <c r="I21" s="33"/>
      <c r="J21" s="33"/>
      <c r="K21" s="33"/>
      <c r="L21" s="33"/>
      <c r="M21" s="33"/>
      <c r="N21" s="34"/>
      <c r="O21" s="34"/>
      <c r="P21" s="34"/>
      <c r="Q21" s="34"/>
      <c r="R21" s="35"/>
      <c r="S21" s="24"/>
      <c r="T21" s="24"/>
      <c r="U21" s="24"/>
      <c r="V21" s="36"/>
      <c r="W21" s="16"/>
      <c r="X21" s="16"/>
      <c r="Y21" s="16"/>
      <c r="Z21" s="16"/>
      <c r="AA21" s="16"/>
      <c r="AB21" s="16"/>
      <c r="AC21" s="16"/>
      <c r="AD21" s="16"/>
      <c r="AE21" s="16"/>
      <c r="AF21" s="16"/>
      <c r="AG21" s="16"/>
      <c r="AH21" s="16"/>
      <c r="AI21" s="16"/>
      <c r="AJ21" s="16"/>
      <c r="AK21" s="16"/>
      <c r="AL21" s="16"/>
      <c r="AM21" s="16"/>
      <c r="AN21" s="16"/>
      <c r="AO21" s="16"/>
    </row>
    <row r="22" spans="1:41" ht="15" customHeight="1">
      <c r="A22" s="16"/>
      <c r="C22" s="31"/>
      <c r="D22" s="31"/>
      <c r="E22" s="37"/>
      <c r="F22" s="38"/>
      <c r="G22" s="30"/>
      <c r="H22" s="39"/>
      <c r="I22" s="33"/>
      <c r="J22" s="33"/>
      <c r="K22" s="33"/>
      <c r="L22" s="33"/>
      <c r="M22" s="33"/>
      <c r="N22" s="33"/>
      <c r="O22" s="33"/>
      <c r="P22" s="33"/>
      <c r="Q22" s="33"/>
      <c r="R22" s="33"/>
      <c r="S22" s="40"/>
      <c r="T22" s="41"/>
      <c r="U22" s="41"/>
      <c r="V22" s="41"/>
      <c r="W22" s="16"/>
      <c r="X22" s="16"/>
      <c r="Y22" s="16"/>
      <c r="Z22" s="16"/>
      <c r="AA22" s="16"/>
      <c r="AB22" s="16"/>
      <c r="AC22" s="16"/>
      <c r="AD22" s="16"/>
      <c r="AE22" s="16"/>
      <c r="AF22" s="16"/>
      <c r="AG22" s="16"/>
      <c r="AH22" s="16"/>
      <c r="AI22" s="16"/>
      <c r="AJ22" s="16"/>
      <c r="AK22" s="16"/>
      <c r="AL22" s="16"/>
      <c r="AM22" s="16"/>
      <c r="AN22" s="16"/>
      <c r="AO22" s="16"/>
    </row>
    <row r="23" spans="1:41" ht="3.75" customHeight="1">
      <c r="A23" s="16"/>
      <c r="C23" s="31"/>
      <c r="D23" s="39"/>
      <c r="E23" s="37"/>
      <c r="F23" s="30"/>
      <c r="G23" s="31"/>
      <c r="H23" s="39"/>
      <c r="I23" s="33"/>
      <c r="J23" s="33"/>
      <c r="K23" s="33"/>
      <c r="L23" s="33"/>
      <c r="M23" s="33"/>
      <c r="N23" s="33"/>
      <c r="O23" s="33"/>
      <c r="P23" s="33"/>
      <c r="Q23" s="33"/>
      <c r="R23" s="33"/>
      <c r="S23" s="40"/>
      <c r="T23" s="41"/>
      <c r="U23" s="41"/>
      <c r="V23" s="41"/>
      <c r="W23" s="16"/>
      <c r="X23" s="16"/>
      <c r="Y23" s="16"/>
      <c r="Z23" s="16"/>
      <c r="AA23" s="16"/>
      <c r="AB23" s="16"/>
      <c r="AC23" s="16"/>
      <c r="AD23" s="16"/>
      <c r="AE23" s="16"/>
      <c r="AF23" s="16"/>
      <c r="AG23" s="16"/>
      <c r="AH23" s="16"/>
      <c r="AI23" s="16"/>
      <c r="AJ23" s="16"/>
      <c r="AK23" s="16"/>
      <c r="AL23" s="16"/>
      <c r="AM23" s="16"/>
      <c r="AN23" s="16"/>
      <c r="AO23" s="16"/>
    </row>
    <row r="24" spans="1:41" s="241" customFormat="1" ht="22.5" customHeight="1">
      <c r="A24" s="16"/>
      <c r="B24" s="42" t="str">
        <f>IF(S1=1, "Bitte an KNDS D innerhalb von 3 Wochen zusenden inkl. der Herstellbarkeitserklärung (mit Verantwortlichkeiten und geplante Termine)","Please return to KNDS D within 3 weeks (with responsibilities and planned dates)")</f>
        <v>Bitte an KNDS D innerhalb von 3 Wochen zusenden inkl. der Herstellbarkeitserklärung (mit Verantwortlichkeiten und geplante Termine)</v>
      </c>
      <c r="C24" s="43"/>
      <c r="D24" s="43"/>
      <c r="E24" s="43"/>
      <c r="F24" s="43"/>
      <c r="G24" s="43"/>
      <c r="H24" s="43"/>
      <c r="I24" s="43"/>
      <c r="J24" s="43"/>
      <c r="K24" s="43"/>
      <c r="L24" s="43"/>
      <c r="M24" s="43"/>
      <c r="N24" s="43"/>
      <c r="O24" s="44"/>
      <c r="P24" s="44"/>
      <c r="Q24" s="44"/>
      <c r="R24" s="44"/>
      <c r="S24" s="45"/>
      <c r="T24" s="46"/>
      <c r="U24" s="47"/>
      <c r="V24" s="46"/>
      <c r="W24" s="48"/>
      <c r="X24" s="49"/>
      <c r="Y24" s="45"/>
      <c r="Z24" s="50"/>
      <c r="AA24" s="51"/>
      <c r="AB24" s="52"/>
      <c r="AC24" s="50"/>
      <c r="AD24" s="50"/>
      <c r="AE24" s="45"/>
      <c r="AF24" s="36"/>
      <c r="AG24" s="53"/>
      <c r="AH24" s="53"/>
      <c r="AI24" s="54"/>
      <c r="AJ24" s="16"/>
      <c r="AK24" s="16"/>
      <c r="AL24" s="16"/>
      <c r="AM24" s="16"/>
      <c r="AN24" s="16"/>
      <c r="AO24" s="16"/>
    </row>
    <row r="25" spans="1:41" ht="21.75" customHeight="1"/>
    <row r="26" spans="1:41" ht="28.5" customHeight="1">
      <c r="B26" s="55"/>
      <c r="C26" s="56"/>
      <c r="D26" s="56"/>
      <c r="E26" s="57"/>
      <c r="F26" s="57"/>
      <c r="G26" s="57"/>
      <c r="H26" s="57"/>
      <c r="I26" s="57"/>
      <c r="J26" s="57"/>
      <c r="K26" s="57"/>
      <c r="L26" s="57"/>
      <c r="M26" s="58"/>
      <c r="N26" s="58"/>
      <c r="O26" s="58"/>
      <c r="P26" s="58"/>
      <c r="Q26" s="58"/>
      <c r="R26" s="58"/>
      <c r="S26" s="59"/>
      <c r="T26" s="60"/>
      <c r="U26" s="61"/>
      <c r="V26" s="62"/>
      <c r="W26" s="63"/>
      <c r="X26" s="63"/>
      <c r="Y26" s="63"/>
      <c r="Z26" s="59"/>
      <c r="AA26" s="63"/>
      <c r="AB26" s="63"/>
      <c r="AC26" s="63"/>
      <c r="AD26" s="63"/>
      <c r="AE26" s="63"/>
      <c r="AF26" s="63"/>
      <c r="AG26" s="63"/>
      <c r="AH26" s="63"/>
      <c r="AI26" s="63"/>
    </row>
    <row r="27" spans="1:41">
      <c r="C27" s="268"/>
      <c r="D27" s="268"/>
      <c r="E27" s="268"/>
      <c r="F27" s="268"/>
      <c r="K27" s="269"/>
      <c r="L27" s="269"/>
      <c r="M27" s="269"/>
      <c r="N27" s="269"/>
      <c r="O27" s="269"/>
      <c r="P27" s="269"/>
      <c r="Q27" s="269"/>
      <c r="R27" s="64"/>
      <c r="U27" s="270"/>
      <c r="V27" s="270"/>
      <c r="W27" s="270"/>
      <c r="X27" s="270"/>
      <c r="Y27" s="270"/>
      <c r="Z27" s="270"/>
      <c r="AA27" s="270"/>
      <c r="AB27" s="270"/>
      <c r="AC27" s="270"/>
      <c r="AD27" s="270"/>
      <c r="AE27" s="64"/>
    </row>
    <row r="28" spans="1:41">
      <c r="B28" s="65" t="str">
        <f>IF(S1=1,"Datum:","Date:")</f>
        <v>Datum:</v>
      </c>
      <c r="C28" s="268"/>
      <c r="D28" s="268"/>
      <c r="E28" s="268"/>
      <c r="F28" s="268"/>
      <c r="G28" s="66" t="str">
        <f>IF(S1=1,"Unterschrift Lieferant:","Signature Supplier:")</f>
        <v>Unterschrift Lieferant:</v>
      </c>
      <c r="H28" s="67"/>
      <c r="I28" s="67"/>
      <c r="J28" s="67"/>
      <c r="K28" s="269"/>
      <c r="L28" s="269"/>
      <c r="M28" s="269"/>
      <c r="N28" s="269"/>
      <c r="O28" s="269"/>
      <c r="P28" s="269"/>
      <c r="Q28" s="269"/>
      <c r="R28" s="66" t="str">
        <f>IF(S1=1,"Unterschrift KNDS D:","Signature KNDS D:")</f>
        <v>Unterschrift KNDS D:</v>
      </c>
      <c r="T28" s="67"/>
      <c r="U28" s="270"/>
      <c r="V28" s="270"/>
      <c r="W28" s="270"/>
      <c r="X28" s="270"/>
      <c r="Y28" s="270"/>
      <c r="Z28" s="270"/>
      <c r="AA28" s="270"/>
      <c r="AB28" s="270"/>
      <c r="AC28" s="270"/>
      <c r="AD28" s="270"/>
      <c r="AE28" s="64"/>
    </row>
    <row r="29" spans="1:41" ht="7" customHeight="1">
      <c r="B29" s="68"/>
      <c r="G29" s="69"/>
      <c r="Q29" s="8" t="s">
        <v>12</v>
      </c>
    </row>
    <row r="30" spans="1:41" ht="7" customHeight="1"/>
    <row r="31" spans="1:41" ht="14.5" thickBot="1"/>
    <row r="32" spans="1:41" ht="14.5" thickBot="1">
      <c r="C32" s="242"/>
      <c r="D32" s="243"/>
      <c r="E32" s="70" t="str">
        <f>IF($S$1=1,"!!! Bitte die grünen Felder ausfüllen !!!","!!! please fill in the green fields !!!")</f>
        <v>!!! Bitte die grünen Felder ausfüllen !!!</v>
      </c>
      <c r="F32" s="71"/>
      <c r="G32" s="71"/>
      <c r="H32" s="71"/>
      <c r="I32" s="71"/>
      <c r="J32" s="71"/>
      <c r="K32" s="72"/>
      <c r="L32" s="73"/>
      <c r="M32" s="73"/>
      <c r="N32" s="73"/>
      <c r="O32" s="230"/>
    </row>
  </sheetData>
  <sheetProtection algorithmName="SHA-512" hashValue="rrQX4TLCZzRGKZF0cZ0yT94/+0MOsvzgyotxOlHGAptWW+DkmhZJliLbKNi2zCg0NG3kzfay4AG1hjz/+ORQZw==" saltValue="hojtSnFGvRG0rnZeFvVG2A==" spinCount="100000" sheet="1" selectLockedCells="1"/>
  <mergeCells count="62">
    <mergeCell ref="B5:J5"/>
    <mergeCell ref="V5:AH5"/>
    <mergeCell ref="B6:J6"/>
    <mergeCell ref="K6:U6"/>
    <mergeCell ref="V6:AH6"/>
    <mergeCell ref="B1:Q1"/>
    <mergeCell ref="B3:J3"/>
    <mergeCell ref="K3:T3"/>
    <mergeCell ref="V3:AH3"/>
    <mergeCell ref="B4:J4"/>
    <mergeCell ref="K4:U4"/>
    <mergeCell ref="V4:AH4"/>
    <mergeCell ref="B8:J8"/>
    <mergeCell ref="K8:U8"/>
    <mergeCell ref="B9:J9"/>
    <mergeCell ref="K9:U9"/>
    <mergeCell ref="V7:AH9"/>
    <mergeCell ref="B7:J7"/>
    <mergeCell ref="K7:U7"/>
    <mergeCell ref="B10:J10"/>
    <mergeCell ref="K10:U10"/>
    <mergeCell ref="V10:AH10"/>
    <mergeCell ref="B12:J12"/>
    <mergeCell ref="K12:M12"/>
    <mergeCell ref="N12:P12"/>
    <mergeCell ref="Q12:S12"/>
    <mergeCell ref="T12:AH12"/>
    <mergeCell ref="B13:J13"/>
    <mergeCell ref="K13:M13"/>
    <mergeCell ref="N13:P13"/>
    <mergeCell ref="Q13:S13"/>
    <mergeCell ref="B14:J14"/>
    <mergeCell ref="K14:M14"/>
    <mergeCell ref="N14:P14"/>
    <mergeCell ref="Q14:S14"/>
    <mergeCell ref="B15:J15"/>
    <mergeCell ref="K15:M15"/>
    <mergeCell ref="N15:P15"/>
    <mergeCell ref="Q15:S15"/>
    <mergeCell ref="B16:J16"/>
    <mergeCell ref="K16:M16"/>
    <mergeCell ref="N16:P16"/>
    <mergeCell ref="Q16:S16"/>
    <mergeCell ref="B17:J17"/>
    <mergeCell ref="K17:M17"/>
    <mergeCell ref="N17:P17"/>
    <mergeCell ref="Q17:S17"/>
    <mergeCell ref="B18:J18"/>
    <mergeCell ref="K18:M18"/>
    <mergeCell ref="N18:P18"/>
    <mergeCell ref="Q18:S18"/>
    <mergeCell ref="C27:F28"/>
    <mergeCell ref="K27:Q28"/>
    <mergeCell ref="U27:AD28"/>
    <mergeCell ref="B19:J19"/>
    <mergeCell ref="K19:M19"/>
    <mergeCell ref="N19:P19"/>
    <mergeCell ref="Q19:S19"/>
    <mergeCell ref="B20:J20"/>
    <mergeCell ref="K20:M20"/>
    <mergeCell ref="N20:P20"/>
    <mergeCell ref="Q20:S20"/>
  </mergeCells>
  <hyperlinks>
    <hyperlink ref="B13:J13" location="'Fragen - Questions'!B6" display="'Fragen - Questions'!B6"/>
    <hyperlink ref="B14:J14" location="'Fragen - Questions'!B15" display="'Fragen - Questions'!B15"/>
    <hyperlink ref="B15:J15" location="'Fragen - Questions'!B38" display="'Fragen - Questions'!B38"/>
    <hyperlink ref="B16:J16" location="'Fragen - Questions'!B57" display="'Fragen - Questions'!B57"/>
    <hyperlink ref="B17:J17" location="'Fragen - Questions'!B67" display="'Fragen - Questions'!B67"/>
    <hyperlink ref="B18:J18" location="'Fragen - Questions'!B75" display="'Fragen - Questions'!B75"/>
    <hyperlink ref="B19:J19" location="'Fragen - Questions'!B86" display="'Fragen - Questions'!B86"/>
    <hyperlink ref="B20:J20" location="'Fragen - Questions'!B93" display="'Fragen - Questions'!B93"/>
  </hyperlinks>
  <printOptions horizontalCentered="1"/>
  <pageMargins left="0.47125" right="0.7" top="0.75" bottom="0.75" header="0.3" footer="0.3"/>
  <pageSetup paperSize="9" scale="80" orientation="landscape" r:id="rId1"/>
  <headerFooter>
    <oddHeader>&amp;R&amp;G</oddHeader>
    <oddFooter>&amp;L&amp;8Ersteller: QM22  J. Fehlmann ,  Version 3.1 / 26.04.2024
Freigabe: QM2 D. Schubert / 26.04.2024&amp;C© KNDS Deutschland GmbH &amp;&amp; Co. KG 
&amp;R&amp;9Seite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3073" r:id="rId5" name="Option Button 1">
              <controlPr locked="0" defaultSize="0" autoFill="0" autoLine="0" autoPict="0">
                <anchor moveWithCells="1">
                  <from>
                    <xdr:col>19</xdr:col>
                    <xdr:colOff>76200</xdr:colOff>
                    <xdr:row>0</xdr:row>
                    <xdr:rowOff>336550</xdr:rowOff>
                  </from>
                  <to>
                    <xdr:col>22</xdr:col>
                    <xdr:colOff>184150</xdr:colOff>
                    <xdr:row>1</xdr:row>
                    <xdr:rowOff>76200</xdr:rowOff>
                  </to>
                </anchor>
              </controlPr>
            </control>
          </mc:Choice>
        </mc:AlternateContent>
        <mc:AlternateContent xmlns:mc="http://schemas.openxmlformats.org/markup-compatibility/2006">
          <mc:Choice Requires="x14">
            <control shapeId="3074" r:id="rId6" name="Option Button 2">
              <controlPr locked="0" defaultSize="0" autoFill="0" autoLine="0" autoPict="0">
                <anchor moveWithCells="1">
                  <from>
                    <xdr:col>19</xdr:col>
                    <xdr:colOff>76200</xdr:colOff>
                    <xdr:row>0</xdr:row>
                    <xdr:rowOff>152400</xdr:rowOff>
                  </from>
                  <to>
                    <xdr:col>22</xdr:col>
                    <xdr:colOff>184150</xdr:colOff>
                    <xdr:row>0</xdr:row>
                    <xdr:rowOff>298450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25"/>
  <sheetViews>
    <sheetView showGridLines="0" view="pageLayout" zoomScale="70" zoomScaleNormal="140" zoomScaleSheetLayoutView="120" zoomScalePageLayoutView="70" workbookViewId="0">
      <selection activeCell="B6" sqref="B6"/>
    </sheetView>
  </sheetViews>
  <sheetFormatPr baseColWidth="10" defaultColWidth="11.453125" defaultRowHeight="12.5"/>
  <cols>
    <col min="1" max="1" width="4.54296875" style="74" customWidth="1"/>
    <col min="2" max="2" width="42.81640625" style="119" customWidth="1"/>
    <col min="3" max="3" width="60.453125" style="120" customWidth="1"/>
    <col min="4" max="4" width="42.26953125" style="120" customWidth="1"/>
    <col min="5" max="5" width="22.54296875" style="121" customWidth="1"/>
    <col min="6" max="6" width="10.1796875" style="122" customWidth="1"/>
    <col min="7" max="7" width="22.26953125" style="122" customWidth="1"/>
    <col min="8" max="8" width="11.1796875" style="123" customWidth="1"/>
    <col min="9" max="9" width="0.26953125" style="80" customWidth="1"/>
    <col min="10" max="257" width="11.453125" style="74"/>
    <col min="258" max="258" width="64.26953125" style="74" customWidth="1"/>
    <col min="259" max="259" width="8" style="74" customWidth="1"/>
    <col min="260" max="260" width="9.7265625" style="74" customWidth="1"/>
    <col min="261" max="261" width="9.1796875" style="74" customWidth="1"/>
    <col min="262" max="262" width="8.453125" style="74" customWidth="1"/>
    <col min="263" max="263" width="2.453125" style="74" bestFit="1" customWidth="1"/>
    <col min="264" max="513" width="11.453125" style="74"/>
    <col min="514" max="514" width="64.26953125" style="74" customWidth="1"/>
    <col min="515" max="515" width="8" style="74" customWidth="1"/>
    <col min="516" max="516" width="9.7265625" style="74" customWidth="1"/>
    <col min="517" max="517" width="9.1796875" style="74" customWidth="1"/>
    <col min="518" max="518" width="8.453125" style="74" customWidth="1"/>
    <col min="519" max="519" width="2.453125" style="74" bestFit="1" customWidth="1"/>
    <col min="520" max="769" width="11.453125" style="74"/>
    <col min="770" max="770" width="64.26953125" style="74" customWidth="1"/>
    <col min="771" max="771" width="8" style="74" customWidth="1"/>
    <col min="772" max="772" width="9.7265625" style="74" customWidth="1"/>
    <col min="773" max="773" width="9.1796875" style="74" customWidth="1"/>
    <col min="774" max="774" width="8.453125" style="74" customWidth="1"/>
    <col min="775" max="775" width="2.453125" style="74" bestFit="1" customWidth="1"/>
    <col min="776" max="1025" width="11.453125" style="74"/>
    <col min="1026" max="1026" width="64.26953125" style="74" customWidth="1"/>
    <col min="1027" max="1027" width="8" style="74" customWidth="1"/>
    <col min="1028" max="1028" width="9.7265625" style="74" customWidth="1"/>
    <col min="1029" max="1029" width="9.1796875" style="74" customWidth="1"/>
    <col min="1030" max="1030" width="8.453125" style="74" customWidth="1"/>
    <col min="1031" max="1031" width="2.453125" style="74" bestFit="1" customWidth="1"/>
    <col min="1032" max="1281" width="11.453125" style="74"/>
    <col min="1282" max="1282" width="64.26953125" style="74" customWidth="1"/>
    <col min="1283" max="1283" width="8" style="74" customWidth="1"/>
    <col min="1284" max="1284" width="9.7265625" style="74" customWidth="1"/>
    <col min="1285" max="1285" width="9.1796875" style="74" customWidth="1"/>
    <col min="1286" max="1286" width="8.453125" style="74" customWidth="1"/>
    <col min="1287" max="1287" width="2.453125" style="74" bestFit="1" customWidth="1"/>
    <col min="1288" max="1537" width="11.453125" style="74"/>
    <col min="1538" max="1538" width="64.26953125" style="74" customWidth="1"/>
    <col min="1539" max="1539" width="8" style="74" customWidth="1"/>
    <col min="1540" max="1540" width="9.7265625" style="74" customWidth="1"/>
    <col min="1541" max="1541" width="9.1796875" style="74" customWidth="1"/>
    <col min="1542" max="1542" width="8.453125" style="74" customWidth="1"/>
    <col min="1543" max="1543" width="2.453125" style="74" bestFit="1" customWidth="1"/>
    <col min="1544" max="1793" width="11.453125" style="74"/>
    <col min="1794" max="1794" width="64.26953125" style="74" customWidth="1"/>
    <col min="1795" max="1795" width="8" style="74" customWidth="1"/>
    <col min="1796" max="1796" width="9.7265625" style="74" customWidth="1"/>
    <col min="1797" max="1797" width="9.1796875" style="74" customWidth="1"/>
    <col min="1798" max="1798" width="8.453125" style="74" customWidth="1"/>
    <col min="1799" max="1799" width="2.453125" style="74" bestFit="1" customWidth="1"/>
    <col min="1800" max="2049" width="11.453125" style="74"/>
    <col min="2050" max="2050" width="64.26953125" style="74" customWidth="1"/>
    <col min="2051" max="2051" width="8" style="74" customWidth="1"/>
    <col min="2052" max="2052" width="9.7265625" style="74" customWidth="1"/>
    <col min="2053" max="2053" width="9.1796875" style="74" customWidth="1"/>
    <col min="2054" max="2054" width="8.453125" style="74" customWidth="1"/>
    <col min="2055" max="2055" width="2.453125" style="74" bestFit="1" customWidth="1"/>
    <col min="2056" max="2305" width="11.453125" style="74"/>
    <col min="2306" max="2306" width="64.26953125" style="74" customWidth="1"/>
    <col min="2307" max="2307" width="8" style="74" customWidth="1"/>
    <col min="2308" max="2308" width="9.7265625" style="74" customWidth="1"/>
    <col min="2309" max="2309" width="9.1796875" style="74" customWidth="1"/>
    <col min="2310" max="2310" width="8.453125" style="74" customWidth="1"/>
    <col min="2311" max="2311" width="2.453125" style="74" bestFit="1" customWidth="1"/>
    <col min="2312" max="2561" width="11.453125" style="74"/>
    <col min="2562" max="2562" width="64.26953125" style="74" customWidth="1"/>
    <col min="2563" max="2563" width="8" style="74" customWidth="1"/>
    <col min="2564" max="2564" width="9.7265625" style="74" customWidth="1"/>
    <col min="2565" max="2565" width="9.1796875" style="74" customWidth="1"/>
    <col min="2566" max="2566" width="8.453125" style="74" customWidth="1"/>
    <col min="2567" max="2567" width="2.453125" style="74" bestFit="1" customWidth="1"/>
    <col min="2568" max="2817" width="11.453125" style="74"/>
    <col min="2818" max="2818" width="64.26953125" style="74" customWidth="1"/>
    <col min="2819" max="2819" width="8" style="74" customWidth="1"/>
    <col min="2820" max="2820" width="9.7265625" style="74" customWidth="1"/>
    <col min="2821" max="2821" width="9.1796875" style="74" customWidth="1"/>
    <col min="2822" max="2822" width="8.453125" style="74" customWidth="1"/>
    <col min="2823" max="2823" width="2.453125" style="74" bestFit="1" customWidth="1"/>
    <col min="2824" max="3073" width="11.453125" style="74"/>
    <col min="3074" max="3074" width="64.26953125" style="74" customWidth="1"/>
    <col min="3075" max="3075" width="8" style="74" customWidth="1"/>
    <col min="3076" max="3076" width="9.7265625" style="74" customWidth="1"/>
    <col min="3077" max="3077" width="9.1796875" style="74" customWidth="1"/>
    <col min="3078" max="3078" width="8.453125" style="74" customWidth="1"/>
    <col min="3079" max="3079" width="2.453125" style="74" bestFit="1" customWidth="1"/>
    <col min="3080" max="3329" width="11.453125" style="74"/>
    <col min="3330" max="3330" width="64.26953125" style="74" customWidth="1"/>
    <col min="3331" max="3331" width="8" style="74" customWidth="1"/>
    <col min="3332" max="3332" width="9.7265625" style="74" customWidth="1"/>
    <col min="3333" max="3333" width="9.1796875" style="74" customWidth="1"/>
    <col min="3334" max="3334" width="8.453125" style="74" customWidth="1"/>
    <col min="3335" max="3335" width="2.453125" style="74" bestFit="1" customWidth="1"/>
    <col min="3336" max="3585" width="11.453125" style="74"/>
    <col min="3586" max="3586" width="64.26953125" style="74" customWidth="1"/>
    <col min="3587" max="3587" width="8" style="74" customWidth="1"/>
    <col min="3588" max="3588" width="9.7265625" style="74" customWidth="1"/>
    <col min="3589" max="3589" width="9.1796875" style="74" customWidth="1"/>
    <col min="3590" max="3590" width="8.453125" style="74" customWidth="1"/>
    <col min="3591" max="3591" width="2.453125" style="74" bestFit="1" customWidth="1"/>
    <col min="3592" max="3841" width="11.453125" style="74"/>
    <col min="3842" max="3842" width="64.26953125" style="74" customWidth="1"/>
    <col min="3843" max="3843" width="8" style="74" customWidth="1"/>
    <col min="3844" max="3844" width="9.7265625" style="74" customWidth="1"/>
    <col min="3845" max="3845" width="9.1796875" style="74" customWidth="1"/>
    <col min="3846" max="3846" width="8.453125" style="74" customWidth="1"/>
    <col min="3847" max="3847" width="2.453125" style="74" bestFit="1" customWidth="1"/>
    <col min="3848" max="4097" width="11.453125" style="74"/>
    <col min="4098" max="4098" width="64.26953125" style="74" customWidth="1"/>
    <col min="4099" max="4099" width="8" style="74" customWidth="1"/>
    <col min="4100" max="4100" width="9.7265625" style="74" customWidth="1"/>
    <col min="4101" max="4101" width="9.1796875" style="74" customWidth="1"/>
    <col min="4102" max="4102" width="8.453125" style="74" customWidth="1"/>
    <col min="4103" max="4103" width="2.453125" style="74" bestFit="1" customWidth="1"/>
    <col min="4104" max="4353" width="11.453125" style="74"/>
    <col min="4354" max="4354" width="64.26953125" style="74" customWidth="1"/>
    <col min="4355" max="4355" width="8" style="74" customWidth="1"/>
    <col min="4356" max="4356" width="9.7265625" style="74" customWidth="1"/>
    <col min="4357" max="4357" width="9.1796875" style="74" customWidth="1"/>
    <col min="4358" max="4358" width="8.453125" style="74" customWidth="1"/>
    <col min="4359" max="4359" width="2.453125" style="74" bestFit="1" customWidth="1"/>
    <col min="4360" max="4609" width="11.453125" style="74"/>
    <col min="4610" max="4610" width="64.26953125" style="74" customWidth="1"/>
    <col min="4611" max="4611" width="8" style="74" customWidth="1"/>
    <col min="4612" max="4612" width="9.7265625" style="74" customWidth="1"/>
    <col min="4613" max="4613" width="9.1796875" style="74" customWidth="1"/>
    <col min="4614" max="4614" width="8.453125" style="74" customWidth="1"/>
    <col min="4615" max="4615" width="2.453125" style="74" bestFit="1" customWidth="1"/>
    <col min="4616" max="4865" width="11.453125" style="74"/>
    <col min="4866" max="4866" width="64.26953125" style="74" customWidth="1"/>
    <col min="4867" max="4867" width="8" style="74" customWidth="1"/>
    <col min="4868" max="4868" width="9.7265625" style="74" customWidth="1"/>
    <col min="4869" max="4869" width="9.1796875" style="74" customWidth="1"/>
    <col min="4870" max="4870" width="8.453125" style="74" customWidth="1"/>
    <col min="4871" max="4871" width="2.453125" style="74" bestFit="1" customWidth="1"/>
    <col min="4872" max="5121" width="11.453125" style="74"/>
    <col min="5122" max="5122" width="64.26953125" style="74" customWidth="1"/>
    <col min="5123" max="5123" width="8" style="74" customWidth="1"/>
    <col min="5124" max="5124" width="9.7265625" style="74" customWidth="1"/>
    <col min="5125" max="5125" width="9.1796875" style="74" customWidth="1"/>
    <col min="5126" max="5126" width="8.453125" style="74" customWidth="1"/>
    <col min="5127" max="5127" width="2.453125" style="74" bestFit="1" customWidth="1"/>
    <col min="5128" max="5377" width="11.453125" style="74"/>
    <col min="5378" max="5378" width="64.26953125" style="74" customWidth="1"/>
    <col min="5379" max="5379" width="8" style="74" customWidth="1"/>
    <col min="5380" max="5380" width="9.7265625" style="74" customWidth="1"/>
    <col min="5381" max="5381" width="9.1796875" style="74" customWidth="1"/>
    <col min="5382" max="5382" width="8.453125" style="74" customWidth="1"/>
    <col min="5383" max="5383" width="2.453125" style="74" bestFit="1" customWidth="1"/>
    <col min="5384" max="5633" width="11.453125" style="74"/>
    <col min="5634" max="5634" width="64.26953125" style="74" customWidth="1"/>
    <col min="5635" max="5635" width="8" style="74" customWidth="1"/>
    <col min="5636" max="5636" width="9.7265625" style="74" customWidth="1"/>
    <col min="5637" max="5637" width="9.1796875" style="74" customWidth="1"/>
    <col min="5638" max="5638" width="8.453125" style="74" customWidth="1"/>
    <col min="5639" max="5639" width="2.453125" style="74" bestFit="1" customWidth="1"/>
    <col min="5640" max="5889" width="11.453125" style="74"/>
    <col min="5890" max="5890" width="64.26953125" style="74" customWidth="1"/>
    <col min="5891" max="5891" width="8" style="74" customWidth="1"/>
    <col min="5892" max="5892" width="9.7265625" style="74" customWidth="1"/>
    <col min="5893" max="5893" width="9.1796875" style="74" customWidth="1"/>
    <col min="5894" max="5894" width="8.453125" style="74" customWidth="1"/>
    <col min="5895" max="5895" width="2.453125" style="74" bestFit="1" customWidth="1"/>
    <col min="5896" max="6145" width="11.453125" style="74"/>
    <col min="6146" max="6146" width="64.26953125" style="74" customWidth="1"/>
    <col min="6147" max="6147" width="8" style="74" customWidth="1"/>
    <col min="6148" max="6148" width="9.7265625" style="74" customWidth="1"/>
    <col min="6149" max="6149" width="9.1796875" style="74" customWidth="1"/>
    <col min="6150" max="6150" width="8.453125" style="74" customWidth="1"/>
    <col min="6151" max="6151" width="2.453125" style="74" bestFit="1" customWidth="1"/>
    <col min="6152" max="6401" width="11.453125" style="74"/>
    <col min="6402" max="6402" width="64.26953125" style="74" customWidth="1"/>
    <col min="6403" max="6403" width="8" style="74" customWidth="1"/>
    <col min="6404" max="6404" width="9.7265625" style="74" customWidth="1"/>
    <col min="6405" max="6405" width="9.1796875" style="74" customWidth="1"/>
    <col min="6406" max="6406" width="8.453125" style="74" customWidth="1"/>
    <col min="6407" max="6407" width="2.453125" style="74" bestFit="1" customWidth="1"/>
    <col min="6408" max="6657" width="11.453125" style="74"/>
    <col min="6658" max="6658" width="64.26953125" style="74" customWidth="1"/>
    <col min="6659" max="6659" width="8" style="74" customWidth="1"/>
    <col min="6660" max="6660" width="9.7265625" style="74" customWidth="1"/>
    <col min="6661" max="6661" width="9.1796875" style="74" customWidth="1"/>
    <col min="6662" max="6662" width="8.453125" style="74" customWidth="1"/>
    <col min="6663" max="6663" width="2.453125" style="74" bestFit="1" customWidth="1"/>
    <col min="6664" max="6913" width="11.453125" style="74"/>
    <col min="6914" max="6914" width="64.26953125" style="74" customWidth="1"/>
    <col min="6915" max="6915" width="8" style="74" customWidth="1"/>
    <col min="6916" max="6916" width="9.7265625" style="74" customWidth="1"/>
    <col min="6917" max="6917" width="9.1796875" style="74" customWidth="1"/>
    <col min="6918" max="6918" width="8.453125" style="74" customWidth="1"/>
    <col min="6919" max="6919" width="2.453125" style="74" bestFit="1" customWidth="1"/>
    <col min="6920" max="7169" width="11.453125" style="74"/>
    <col min="7170" max="7170" width="64.26953125" style="74" customWidth="1"/>
    <col min="7171" max="7171" width="8" style="74" customWidth="1"/>
    <col min="7172" max="7172" width="9.7265625" style="74" customWidth="1"/>
    <col min="7173" max="7173" width="9.1796875" style="74" customWidth="1"/>
    <col min="7174" max="7174" width="8.453125" style="74" customWidth="1"/>
    <col min="7175" max="7175" width="2.453125" style="74" bestFit="1" customWidth="1"/>
    <col min="7176" max="7425" width="11.453125" style="74"/>
    <col min="7426" max="7426" width="64.26953125" style="74" customWidth="1"/>
    <col min="7427" max="7427" width="8" style="74" customWidth="1"/>
    <col min="7428" max="7428" width="9.7265625" style="74" customWidth="1"/>
    <col min="7429" max="7429" width="9.1796875" style="74" customWidth="1"/>
    <col min="7430" max="7430" width="8.453125" style="74" customWidth="1"/>
    <col min="7431" max="7431" width="2.453125" style="74" bestFit="1" customWidth="1"/>
    <col min="7432" max="7681" width="11.453125" style="74"/>
    <col min="7682" max="7682" width="64.26953125" style="74" customWidth="1"/>
    <col min="7683" max="7683" width="8" style="74" customWidth="1"/>
    <col min="7684" max="7684" width="9.7265625" style="74" customWidth="1"/>
    <col min="7685" max="7685" width="9.1796875" style="74" customWidth="1"/>
    <col min="7686" max="7686" width="8.453125" style="74" customWidth="1"/>
    <col min="7687" max="7687" width="2.453125" style="74" bestFit="1" customWidth="1"/>
    <col min="7688" max="7937" width="11.453125" style="74"/>
    <col min="7938" max="7938" width="64.26953125" style="74" customWidth="1"/>
    <col min="7939" max="7939" width="8" style="74" customWidth="1"/>
    <col min="7940" max="7940" width="9.7265625" style="74" customWidth="1"/>
    <col min="7941" max="7941" width="9.1796875" style="74" customWidth="1"/>
    <col min="7942" max="7942" width="8.453125" style="74" customWidth="1"/>
    <col min="7943" max="7943" width="2.453125" style="74" bestFit="1" customWidth="1"/>
    <col min="7944" max="8193" width="11.453125" style="74"/>
    <col min="8194" max="8194" width="64.26953125" style="74" customWidth="1"/>
    <col min="8195" max="8195" width="8" style="74" customWidth="1"/>
    <col min="8196" max="8196" width="9.7265625" style="74" customWidth="1"/>
    <col min="8197" max="8197" width="9.1796875" style="74" customWidth="1"/>
    <col min="8198" max="8198" width="8.453125" style="74" customWidth="1"/>
    <col min="8199" max="8199" width="2.453125" style="74" bestFit="1" customWidth="1"/>
    <col min="8200" max="8449" width="11.453125" style="74"/>
    <col min="8450" max="8450" width="64.26953125" style="74" customWidth="1"/>
    <col min="8451" max="8451" width="8" style="74" customWidth="1"/>
    <col min="8452" max="8452" width="9.7265625" style="74" customWidth="1"/>
    <col min="8453" max="8453" width="9.1796875" style="74" customWidth="1"/>
    <col min="8454" max="8454" width="8.453125" style="74" customWidth="1"/>
    <col min="8455" max="8455" width="2.453125" style="74" bestFit="1" customWidth="1"/>
    <col min="8456" max="8705" width="11.453125" style="74"/>
    <col min="8706" max="8706" width="64.26953125" style="74" customWidth="1"/>
    <col min="8707" max="8707" width="8" style="74" customWidth="1"/>
    <col min="8708" max="8708" width="9.7265625" style="74" customWidth="1"/>
    <col min="8709" max="8709" width="9.1796875" style="74" customWidth="1"/>
    <col min="8710" max="8710" width="8.453125" style="74" customWidth="1"/>
    <col min="8711" max="8711" width="2.453125" style="74" bestFit="1" customWidth="1"/>
    <col min="8712" max="8961" width="11.453125" style="74"/>
    <col min="8962" max="8962" width="64.26953125" style="74" customWidth="1"/>
    <col min="8963" max="8963" width="8" style="74" customWidth="1"/>
    <col min="8964" max="8964" width="9.7265625" style="74" customWidth="1"/>
    <col min="8965" max="8965" width="9.1796875" style="74" customWidth="1"/>
    <col min="8966" max="8966" width="8.453125" style="74" customWidth="1"/>
    <col min="8967" max="8967" width="2.453125" style="74" bestFit="1" customWidth="1"/>
    <col min="8968" max="9217" width="11.453125" style="74"/>
    <col min="9218" max="9218" width="64.26953125" style="74" customWidth="1"/>
    <col min="9219" max="9219" width="8" style="74" customWidth="1"/>
    <col min="9220" max="9220" width="9.7265625" style="74" customWidth="1"/>
    <col min="9221" max="9221" width="9.1796875" style="74" customWidth="1"/>
    <col min="9222" max="9222" width="8.453125" style="74" customWidth="1"/>
    <col min="9223" max="9223" width="2.453125" style="74" bestFit="1" customWidth="1"/>
    <col min="9224" max="9473" width="11.453125" style="74"/>
    <col min="9474" max="9474" width="64.26953125" style="74" customWidth="1"/>
    <col min="9475" max="9475" width="8" style="74" customWidth="1"/>
    <col min="9476" max="9476" width="9.7265625" style="74" customWidth="1"/>
    <col min="9477" max="9477" width="9.1796875" style="74" customWidth="1"/>
    <col min="9478" max="9478" width="8.453125" style="74" customWidth="1"/>
    <col min="9479" max="9479" width="2.453125" style="74" bestFit="1" customWidth="1"/>
    <col min="9480" max="9729" width="11.453125" style="74"/>
    <col min="9730" max="9730" width="64.26953125" style="74" customWidth="1"/>
    <col min="9731" max="9731" width="8" style="74" customWidth="1"/>
    <col min="9732" max="9732" width="9.7265625" style="74" customWidth="1"/>
    <col min="9733" max="9733" width="9.1796875" style="74" customWidth="1"/>
    <col min="9734" max="9734" width="8.453125" style="74" customWidth="1"/>
    <col min="9735" max="9735" width="2.453125" style="74" bestFit="1" customWidth="1"/>
    <col min="9736" max="9985" width="11.453125" style="74"/>
    <col min="9986" max="9986" width="64.26953125" style="74" customWidth="1"/>
    <col min="9987" max="9987" width="8" style="74" customWidth="1"/>
    <col min="9988" max="9988" width="9.7265625" style="74" customWidth="1"/>
    <col min="9989" max="9989" width="9.1796875" style="74" customWidth="1"/>
    <col min="9990" max="9990" width="8.453125" style="74" customWidth="1"/>
    <col min="9991" max="9991" width="2.453125" style="74" bestFit="1" customWidth="1"/>
    <col min="9992" max="10241" width="11.453125" style="74"/>
    <col min="10242" max="10242" width="64.26953125" style="74" customWidth="1"/>
    <col min="10243" max="10243" width="8" style="74" customWidth="1"/>
    <col min="10244" max="10244" width="9.7265625" style="74" customWidth="1"/>
    <col min="10245" max="10245" width="9.1796875" style="74" customWidth="1"/>
    <col min="10246" max="10246" width="8.453125" style="74" customWidth="1"/>
    <col min="10247" max="10247" width="2.453125" style="74" bestFit="1" customWidth="1"/>
    <col min="10248" max="10497" width="11.453125" style="74"/>
    <col min="10498" max="10498" width="64.26953125" style="74" customWidth="1"/>
    <col min="10499" max="10499" width="8" style="74" customWidth="1"/>
    <col min="10500" max="10500" width="9.7265625" style="74" customWidth="1"/>
    <col min="10501" max="10501" width="9.1796875" style="74" customWidth="1"/>
    <col min="10502" max="10502" width="8.453125" style="74" customWidth="1"/>
    <col min="10503" max="10503" width="2.453125" style="74" bestFit="1" customWidth="1"/>
    <col min="10504" max="10753" width="11.453125" style="74"/>
    <col min="10754" max="10754" width="64.26953125" style="74" customWidth="1"/>
    <col min="10755" max="10755" width="8" style="74" customWidth="1"/>
    <col min="10756" max="10756" width="9.7265625" style="74" customWidth="1"/>
    <col min="10757" max="10757" width="9.1796875" style="74" customWidth="1"/>
    <col min="10758" max="10758" width="8.453125" style="74" customWidth="1"/>
    <col min="10759" max="10759" width="2.453125" style="74" bestFit="1" customWidth="1"/>
    <col min="10760" max="11009" width="11.453125" style="74"/>
    <col min="11010" max="11010" width="64.26953125" style="74" customWidth="1"/>
    <col min="11011" max="11011" width="8" style="74" customWidth="1"/>
    <col min="11012" max="11012" width="9.7265625" style="74" customWidth="1"/>
    <col min="11013" max="11013" width="9.1796875" style="74" customWidth="1"/>
    <col min="11014" max="11014" width="8.453125" style="74" customWidth="1"/>
    <col min="11015" max="11015" width="2.453125" style="74" bestFit="1" customWidth="1"/>
    <col min="11016" max="11265" width="11.453125" style="74"/>
    <col min="11266" max="11266" width="64.26953125" style="74" customWidth="1"/>
    <col min="11267" max="11267" width="8" style="74" customWidth="1"/>
    <col min="11268" max="11268" width="9.7265625" style="74" customWidth="1"/>
    <col min="11269" max="11269" width="9.1796875" style="74" customWidth="1"/>
    <col min="11270" max="11270" width="8.453125" style="74" customWidth="1"/>
    <col min="11271" max="11271" width="2.453125" style="74" bestFit="1" customWidth="1"/>
    <col min="11272" max="11521" width="11.453125" style="74"/>
    <col min="11522" max="11522" width="64.26953125" style="74" customWidth="1"/>
    <col min="11523" max="11523" width="8" style="74" customWidth="1"/>
    <col min="11524" max="11524" width="9.7265625" style="74" customWidth="1"/>
    <col min="11525" max="11525" width="9.1796875" style="74" customWidth="1"/>
    <col min="11526" max="11526" width="8.453125" style="74" customWidth="1"/>
    <col min="11527" max="11527" width="2.453125" style="74" bestFit="1" customWidth="1"/>
    <col min="11528" max="11777" width="11.453125" style="74"/>
    <col min="11778" max="11778" width="64.26953125" style="74" customWidth="1"/>
    <col min="11779" max="11779" width="8" style="74" customWidth="1"/>
    <col min="11780" max="11780" width="9.7265625" style="74" customWidth="1"/>
    <col min="11781" max="11781" width="9.1796875" style="74" customWidth="1"/>
    <col min="11782" max="11782" width="8.453125" style="74" customWidth="1"/>
    <col min="11783" max="11783" width="2.453125" style="74" bestFit="1" customWidth="1"/>
    <col min="11784" max="12033" width="11.453125" style="74"/>
    <col min="12034" max="12034" width="64.26953125" style="74" customWidth="1"/>
    <col min="12035" max="12035" width="8" style="74" customWidth="1"/>
    <col min="12036" max="12036" width="9.7265625" style="74" customWidth="1"/>
    <col min="12037" max="12037" width="9.1796875" style="74" customWidth="1"/>
    <col min="12038" max="12038" width="8.453125" style="74" customWidth="1"/>
    <col min="12039" max="12039" width="2.453125" style="74" bestFit="1" customWidth="1"/>
    <col min="12040" max="12289" width="11.453125" style="74"/>
    <col min="12290" max="12290" width="64.26953125" style="74" customWidth="1"/>
    <col min="12291" max="12291" width="8" style="74" customWidth="1"/>
    <col min="12292" max="12292" width="9.7265625" style="74" customWidth="1"/>
    <col min="12293" max="12293" width="9.1796875" style="74" customWidth="1"/>
    <col min="12294" max="12294" width="8.453125" style="74" customWidth="1"/>
    <col min="12295" max="12295" width="2.453125" style="74" bestFit="1" customWidth="1"/>
    <col min="12296" max="12545" width="11.453125" style="74"/>
    <col min="12546" max="12546" width="64.26953125" style="74" customWidth="1"/>
    <col min="12547" max="12547" width="8" style="74" customWidth="1"/>
    <col min="12548" max="12548" width="9.7265625" style="74" customWidth="1"/>
    <col min="12549" max="12549" width="9.1796875" style="74" customWidth="1"/>
    <col min="12550" max="12550" width="8.453125" style="74" customWidth="1"/>
    <col min="12551" max="12551" width="2.453125" style="74" bestFit="1" customWidth="1"/>
    <col min="12552" max="12801" width="11.453125" style="74"/>
    <col min="12802" max="12802" width="64.26953125" style="74" customWidth="1"/>
    <col min="12803" max="12803" width="8" style="74" customWidth="1"/>
    <col min="12804" max="12804" width="9.7265625" style="74" customWidth="1"/>
    <col min="12805" max="12805" width="9.1796875" style="74" customWidth="1"/>
    <col min="12806" max="12806" width="8.453125" style="74" customWidth="1"/>
    <col min="12807" max="12807" width="2.453125" style="74" bestFit="1" customWidth="1"/>
    <col min="12808" max="13057" width="11.453125" style="74"/>
    <col min="13058" max="13058" width="64.26953125" style="74" customWidth="1"/>
    <col min="13059" max="13059" width="8" style="74" customWidth="1"/>
    <col min="13060" max="13060" width="9.7265625" style="74" customWidth="1"/>
    <col min="13061" max="13061" width="9.1796875" style="74" customWidth="1"/>
    <col min="13062" max="13062" width="8.453125" style="74" customWidth="1"/>
    <col min="13063" max="13063" width="2.453125" style="74" bestFit="1" customWidth="1"/>
    <col min="13064" max="13313" width="11.453125" style="74"/>
    <col min="13314" max="13314" width="64.26953125" style="74" customWidth="1"/>
    <col min="13315" max="13315" width="8" style="74" customWidth="1"/>
    <col min="13316" max="13316" width="9.7265625" style="74" customWidth="1"/>
    <col min="13317" max="13317" width="9.1796875" style="74" customWidth="1"/>
    <col min="13318" max="13318" width="8.453125" style="74" customWidth="1"/>
    <col min="13319" max="13319" width="2.453125" style="74" bestFit="1" customWidth="1"/>
    <col min="13320" max="13569" width="11.453125" style="74"/>
    <col min="13570" max="13570" width="64.26953125" style="74" customWidth="1"/>
    <col min="13571" max="13571" width="8" style="74" customWidth="1"/>
    <col min="13572" max="13572" width="9.7265625" style="74" customWidth="1"/>
    <col min="13573" max="13573" width="9.1796875" style="74" customWidth="1"/>
    <col min="13574" max="13574" width="8.453125" style="74" customWidth="1"/>
    <col min="13575" max="13575" width="2.453125" style="74" bestFit="1" customWidth="1"/>
    <col min="13576" max="13825" width="11.453125" style="74"/>
    <col min="13826" max="13826" width="64.26953125" style="74" customWidth="1"/>
    <col min="13827" max="13827" width="8" style="74" customWidth="1"/>
    <col min="13828" max="13828" width="9.7265625" style="74" customWidth="1"/>
    <col min="13829" max="13829" width="9.1796875" style="74" customWidth="1"/>
    <col min="13830" max="13830" width="8.453125" style="74" customWidth="1"/>
    <col min="13831" max="13831" width="2.453125" style="74" bestFit="1" customWidth="1"/>
    <col min="13832" max="14081" width="11.453125" style="74"/>
    <col min="14082" max="14082" width="64.26953125" style="74" customWidth="1"/>
    <col min="14083" max="14083" width="8" style="74" customWidth="1"/>
    <col min="14084" max="14084" width="9.7265625" style="74" customWidth="1"/>
    <col min="14085" max="14085" width="9.1796875" style="74" customWidth="1"/>
    <col min="14086" max="14086" width="8.453125" style="74" customWidth="1"/>
    <col min="14087" max="14087" width="2.453125" style="74" bestFit="1" customWidth="1"/>
    <col min="14088" max="14337" width="11.453125" style="74"/>
    <col min="14338" max="14338" width="64.26953125" style="74" customWidth="1"/>
    <col min="14339" max="14339" width="8" style="74" customWidth="1"/>
    <col min="14340" max="14340" width="9.7265625" style="74" customWidth="1"/>
    <col min="14341" max="14341" width="9.1796875" style="74" customWidth="1"/>
    <col min="14342" max="14342" width="8.453125" style="74" customWidth="1"/>
    <col min="14343" max="14343" width="2.453125" style="74" bestFit="1" customWidth="1"/>
    <col min="14344" max="14593" width="11.453125" style="74"/>
    <col min="14594" max="14594" width="64.26953125" style="74" customWidth="1"/>
    <col min="14595" max="14595" width="8" style="74" customWidth="1"/>
    <col min="14596" max="14596" width="9.7265625" style="74" customWidth="1"/>
    <col min="14597" max="14597" width="9.1796875" style="74" customWidth="1"/>
    <col min="14598" max="14598" width="8.453125" style="74" customWidth="1"/>
    <col min="14599" max="14599" width="2.453125" style="74" bestFit="1" customWidth="1"/>
    <col min="14600" max="14849" width="11.453125" style="74"/>
    <col min="14850" max="14850" width="64.26953125" style="74" customWidth="1"/>
    <col min="14851" max="14851" width="8" style="74" customWidth="1"/>
    <col min="14852" max="14852" width="9.7265625" style="74" customWidth="1"/>
    <col min="14853" max="14853" width="9.1796875" style="74" customWidth="1"/>
    <col min="14854" max="14854" width="8.453125" style="74" customWidth="1"/>
    <col min="14855" max="14855" width="2.453125" style="74" bestFit="1" customWidth="1"/>
    <col min="14856" max="15105" width="11.453125" style="74"/>
    <col min="15106" max="15106" width="64.26953125" style="74" customWidth="1"/>
    <col min="15107" max="15107" width="8" style="74" customWidth="1"/>
    <col min="15108" max="15108" width="9.7265625" style="74" customWidth="1"/>
    <col min="15109" max="15109" width="9.1796875" style="74" customWidth="1"/>
    <col min="15110" max="15110" width="8.453125" style="74" customWidth="1"/>
    <col min="15111" max="15111" width="2.453125" style="74" bestFit="1" customWidth="1"/>
    <col min="15112" max="15361" width="11.453125" style="74"/>
    <col min="15362" max="15362" width="64.26953125" style="74" customWidth="1"/>
    <col min="15363" max="15363" width="8" style="74" customWidth="1"/>
    <col min="15364" max="15364" width="9.7265625" style="74" customWidth="1"/>
    <col min="15365" max="15365" width="9.1796875" style="74" customWidth="1"/>
    <col min="15366" max="15366" width="8.453125" style="74" customWidth="1"/>
    <col min="15367" max="15367" width="2.453125" style="74" bestFit="1" customWidth="1"/>
    <col min="15368" max="15617" width="11.453125" style="74"/>
    <col min="15618" max="15618" width="64.26953125" style="74" customWidth="1"/>
    <col min="15619" max="15619" width="8" style="74" customWidth="1"/>
    <col min="15620" max="15620" width="9.7265625" style="74" customWidth="1"/>
    <col min="15621" max="15621" width="9.1796875" style="74" customWidth="1"/>
    <col min="15622" max="15622" width="8.453125" style="74" customWidth="1"/>
    <col min="15623" max="15623" width="2.453125" style="74" bestFit="1" customWidth="1"/>
    <col min="15624" max="15873" width="11.453125" style="74"/>
    <col min="15874" max="15874" width="64.26953125" style="74" customWidth="1"/>
    <col min="15875" max="15875" width="8" style="74" customWidth="1"/>
    <col min="15876" max="15876" width="9.7265625" style="74" customWidth="1"/>
    <col min="15877" max="15877" width="9.1796875" style="74" customWidth="1"/>
    <col min="15878" max="15878" width="8.453125" style="74" customWidth="1"/>
    <col min="15879" max="15879" width="2.453125" style="74" bestFit="1" customWidth="1"/>
    <col min="15880" max="16129" width="11.453125" style="74"/>
    <col min="16130" max="16130" width="64.26953125" style="74" customWidth="1"/>
    <col min="16131" max="16131" width="8" style="74" customWidth="1"/>
    <col min="16132" max="16132" width="9.7265625" style="74" customWidth="1"/>
    <col min="16133" max="16133" width="9.1796875" style="74" customWidth="1"/>
    <col min="16134" max="16134" width="8.453125" style="74" customWidth="1"/>
    <col min="16135" max="16135" width="2.453125" style="74" bestFit="1" customWidth="1"/>
    <col min="16136" max="16384" width="11.453125" style="74"/>
  </cols>
  <sheetData>
    <row r="1" spans="1:9" ht="22" customHeight="1">
      <c r="A1" s="58"/>
      <c r="B1" s="75" t="str">
        <f>IF('Deckblatt - Overview'!B4="","",'Deckblatt - Overview'!B4)</f>
        <v/>
      </c>
      <c r="C1" s="76"/>
      <c r="D1" s="75" t="str">
        <f>IF('Deckblatt - Overview'!K4="","",'Deckblatt - Overview'!K4)</f>
        <v/>
      </c>
      <c r="E1" s="77"/>
      <c r="F1" s="78"/>
      <c r="G1" s="78"/>
      <c r="H1" s="79"/>
    </row>
    <row r="2" spans="1:9" ht="5.15" customHeight="1" thickBot="1">
      <c r="A2" s="58"/>
      <c r="B2" s="81"/>
      <c r="C2" s="82"/>
      <c r="D2" s="82"/>
      <c r="E2" s="83"/>
      <c r="F2" s="84"/>
      <c r="G2" s="84"/>
      <c r="H2" s="85"/>
    </row>
    <row r="3" spans="1:9" s="86" customFormat="1" ht="35.25" customHeight="1">
      <c r="A3" s="205"/>
      <c r="B3" s="314" t="str">
        <f>IF('Deckblatt - Overview'!$S$1=1,"Teilebündelung / Produktfamilien","Parts bundling / product families")</f>
        <v>Teilebündelung / Produktfamilien</v>
      </c>
      <c r="C3" s="315"/>
      <c r="D3" s="87"/>
      <c r="E3" s="87"/>
      <c r="F3" s="87"/>
      <c r="G3" s="88"/>
      <c r="H3" s="89"/>
      <c r="I3" s="90"/>
    </row>
    <row r="4" spans="1:9" s="91" customFormat="1" ht="27" customHeight="1">
      <c r="A4" s="233"/>
      <c r="B4" s="316" t="str">
        <f>IF('Deckblatt - Overview'!$S$1=1,"QVP-Verfahren für Produktfamilie","QVP process for product family")</f>
        <v>QVP-Verfahren für Produktfamilie</v>
      </c>
      <c r="C4" s="317"/>
      <c r="D4" s="92" t="str">
        <f>IF('Deckblatt - Overview'!$S$1=1,"ggf. Anhang für Auflistung aller betroffenen Sachnummern verwenden","If necessary, use annex for listing all affected part numbers")</f>
        <v>ggf. Anhang für Auflistung aller betroffenen Sachnummern verwenden</v>
      </c>
      <c r="E4" s="92"/>
      <c r="F4" s="92"/>
      <c r="G4" s="93"/>
      <c r="H4" s="94"/>
      <c r="I4" s="95"/>
    </row>
    <row r="5" spans="1:9" s="96" customFormat="1" ht="37.5" customHeight="1">
      <c r="A5" s="207"/>
      <c r="B5" s="97" t="s">
        <v>28</v>
      </c>
      <c r="C5" s="98" t="s">
        <v>14</v>
      </c>
      <c r="D5" s="99" t="str">
        <f>IF('Deckblatt - Overview'!$S$1=1,"Zeichnungsnummer","Drawing Nr.")</f>
        <v>Zeichnungsnummer</v>
      </c>
      <c r="E5" s="100" t="str">
        <f>IF('Deckblatt - Overview'!$S$1=1,"Ist Version /Datum","actuel Version / date")</f>
        <v>Ist Version /Datum</v>
      </c>
      <c r="F5" s="318" t="str">
        <f>IF('Deckblatt - Overview'!$S$1=1,"FAI Version/ Datum","FAI Version/ date")</f>
        <v>FAI Version/ Datum</v>
      </c>
      <c r="G5" s="319"/>
      <c r="H5" s="94"/>
      <c r="I5" s="95"/>
    </row>
    <row r="6" spans="1:9" s="101" customFormat="1" ht="30" customHeight="1">
      <c r="A6" s="210"/>
      <c r="B6" s="266"/>
      <c r="C6" s="102"/>
      <c r="D6" s="102"/>
      <c r="E6" s="102"/>
      <c r="F6" s="312"/>
      <c r="G6" s="313"/>
      <c r="H6" s="104"/>
      <c r="I6" s="80"/>
    </row>
    <row r="7" spans="1:9" s="101" customFormat="1" ht="30" customHeight="1">
      <c r="A7" s="210"/>
      <c r="B7" s="266"/>
      <c r="C7" s="102"/>
      <c r="D7" s="102"/>
      <c r="E7" s="102"/>
      <c r="F7" s="312"/>
      <c r="G7" s="313"/>
      <c r="H7" s="104"/>
      <c r="I7" s="80"/>
    </row>
    <row r="8" spans="1:9" s="101" customFormat="1" ht="30" customHeight="1">
      <c r="A8" s="210"/>
      <c r="B8" s="266"/>
      <c r="C8" s="102"/>
      <c r="D8" s="102"/>
      <c r="E8" s="102"/>
      <c r="F8" s="312"/>
      <c r="G8" s="313"/>
      <c r="H8" s="104"/>
      <c r="I8" s="80"/>
    </row>
    <row r="9" spans="1:9" s="101" customFormat="1" ht="30" customHeight="1">
      <c r="A9" s="210"/>
      <c r="B9" s="266"/>
      <c r="C9" s="102"/>
      <c r="D9" s="102"/>
      <c r="E9" s="102"/>
      <c r="F9" s="312"/>
      <c r="G9" s="313"/>
      <c r="H9" s="104"/>
      <c r="I9" s="80"/>
    </row>
    <row r="10" spans="1:9" s="101" customFormat="1" ht="30" customHeight="1">
      <c r="A10" s="210"/>
      <c r="B10" s="266"/>
      <c r="C10" s="102"/>
      <c r="D10" s="102"/>
      <c r="E10" s="102"/>
      <c r="F10" s="312"/>
      <c r="G10" s="313"/>
      <c r="H10" s="104"/>
      <c r="I10" s="80"/>
    </row>
    <row r="11" spans="1:9" s="101" customFormat="1" ht="30" customHeight="1">
      <c r="A11" s="210"/>
      <c r="B11" s="266"/>
      <c r="C11" s="102"/>
      <c r="D11" s="102"/>
      <c r="E11" s="102"/>
      <c r="F11" s="312"/>
      <c r="G11" s="313"/>
      <c r="H11" s="104"/>
      <c r="I11" s="80"/>
    </row>
    <row r="12" spans="1:9" s="101" customFormat="1" ht="30" customHeight="1">
      <c r="A12" s="210"/>
      <c r="B12" s="266"/>
      <c r="C12" s="102"/>
      <c r="D12" s="102"/>
      <c r="E12" s="102"/>
      <c r="F12" s="312"/>
      <c r="G12" s="313"/>
      <c r="H12" s="104"/>
      <c r="I12" s="80"/>
    </row>
    <row r="13" spans="1:9" s="101" customFormat="1" ht="30" customHeight="1">
      <c r="A13" s="210"/>
      <c r="B13" s="266"/>
      <c r="C13" s="102"/>
      <c r="D13" s="102"/>
      <c r="E13" s="102"/>
      <c r="F13" s="312"/>
      <c r="G13" s="313"/>
      <c r="H13" s="104"/>
      <c r="I13" s="80"/>
    </row>
    <row r="14" spans="1:9" s="101" customFormat="1" ht="30" customHeight="1">
      <c r="A14" s="210"/>
      <c r="B14" s="266"/>
      <c r="C14" s="102"/>
      <c r="D14" s="102"/>
      <c r="E14" s="102"/>
      <c r="F14" s="312"/>
      <c r="G14" s="313"/>
      <c r="H14" s="104"/>
      <c r="I14" s="80"/>
    </row>
    <row r="15" spans="1:9" s="101" customFormat="1" ht="30" customHeight="1">
      <c r="A15" s="210"/>
      <c r="B15" s="266"/>
      <c r="C15" s="102"/>
      <c r="D15" s="102"/>
      <c r="E15" s="102"/>
      <c r="F15" s="312"/>
      <c r="G15" s="313"/>
      <c r="H15" s="104"/>
      <c r="I15" s="80"/>
    </row>
    <row r="16" spans="1:9" ht="30" customHeight="1">
      <c r="A16" s="59"/>
      <c r="B16" s="266"/>
      <c r="C16" s="102"/>
      <c r="D16" s="105"/>
      <c r="E16" s="102"/>
      <c r="F16" s="312"/>
      <c r="G16" s="313"/>
      <c r="H16" s="154"/>
    </row>
    <row r="17" spans="1:11" ht="30" customHeight="1">
      <c r="A17" s="59"/>
      <c r="B17" s="266"/>
      <c r="C17" s="102"/>
      <c r="D17" s="102"/>
      <c r="E17" s="102"/>
      <c r="F17" s="312"/>
      <c r="G17" s="313"/>
      <c r="H17" s="106"/>
    </row>
    <row r="18" spans="1:11" s="109" customFormat="1" ht="30" customHeight="1" thickBot="1">
      <c r="A18" s="219"/>
      <c r="B18" s="267"/>
      <c r="C18" s="107"/>
      <c r="D18" s="107"/>
      <c r="E18" s="107"/>
      <c r="F18" s="312"/>
      <c r="G18" s="313"/>
      <c r="H18" s="106"/>
      <c r="I18" s="108"/>
    </row>
    <row r="19" spans="1:11" s="111" customFormat="1" ht="26.25" customHeight="1">
      <c r="A19" s="36"/>
      <c r="B19" s="110"/>
      <c r="C19" s="110"/>
      <c r="D19" s="110"/>
      <c r="E19" s="160"/>
      <c r="F19" s="161"/>
      <c r="G19" s="161"/>
      <c r="H19" s="154"/>
      <c r="I19" s="80"/>
    </row>
    <row r="20" spans="1:11" s="101" customFormat="1" ht="5.9" customHeight="1">
      <c r="A20" s="225"/>
      <c r="B20" s="112"/>
      <c r="C20" s="113"/>
      <c r="D20" s="113"/>
      <c r="E20" s="114"/>
      <c r="F20" s="115"/>
      <c r="G20" s="115"/>
      <c r="H20" s="116"/>
      <c r="I20" s="80"/>
      <c r="K20" s="117"/>
    </row>
    <row r="21" spans="1:11" ht="26.5" customHeight="1">
      <c r="A21" s="59"/>
      <c r="B21" s="118"/>
      <c r="C21" s="112"/>
      <c r="D21" s="112"/>
      <c r="E21" s="160"/>
      <c r="F21" s="161"/>
      <c r="G21" s="161"/>
      <c r="H21" s="154"/>
      <c r="K21" s="117"/>
    </row>
    <row r="22" spans="1:11" ht="26.5" customHeight="1">
      <c r="A22" s="59"/>
      <c r="B22" s="112"/>
      <c r="C22" s="112"/>
      <c r="D22" s="112"/>
      <c r="E22" s="112"/>
      <c r="F22" s="112"/>
      <c r="G22" s="112"/>
      <c r="H22" s="112"/>
      <c r="K22" s="117"/>
    </row>
    <row r="23" spans="1:11" ht="5.9" customHeight="1">
      <c r="A23" s="59"/>
      <c r="B23" s="112"/>
      <c r="C23" s="112"/>
      <c r="D23" s="112"/>
      <c r="E23" s="160"/>
      <c r="F23" s="161"/>
      <c r="G23" s="161"/>
      <c r="H23" s="154"/>
      <c r="K23" s="117"/>
    </row>
    <row r="24" spans="1:11" ht="26.5" customHeight="1">
      <c r="A24" s="59"/>
      <c r="B24" s="112"/>
      <c r="C24" s="112"/>
      <c r="D24" s="112"/>
      <c r="E24" s="160"/>
      <c r="F24" s="161"/>
      <c r="G24" s="161"/>
      <c r="H24" s="154"/>
      <c r="K24" s="117"/>
    </row>
    <row r="25" spans="1:11" ht="30" customHeight="1">
      <c r="A25" s="58"/>
      <c r="B25" s="112"/>
      <c r="C25" s="112"/>
      <c r="D25" s="112"/>
      <c r="E25" s="112"/>
      <c r="F25" s="112"/>
      <c r="G25" s="112"/>
      <c r="H25" s="112"/>
    </row>
  </sheetData>
  <sheetProtection algorithmName="SHA-512" hashValue="cfv0F7hi4kTjekWU359K4esFm+1dFHh651hX21fIBsJhS7VyjGQI8raIpZrLn5U5lXkiA2hw1Kp5W73lArAJ7Q==" saltValue="/zbr7QVwC6AgOpClHTU0Mw==" spinCount="100000" sheet="1" selectLockedCells="1"/>
  <mergeCells count="16">
    <mergeCell ref="F18:G18"/>
    <mergeCell ref="B3:C3"/>
    <mergeCell ref="B4:C4"/>
    <mergeCell ref="F5:G5"/>
    <mergeCell ref="F6:G6"/>
    <mergeCell ref="F16:G16"/>
    <mergeCell ref="F17:G17"/>
    <mergeCell ref="F7:G7"/>
    <mergeCell ref="F8:G8"/>
    <mergeCell ref="F9:G9"/>
    <mergeCell ref="F10:G10"/>
    <mergeCell ref="F11:G11"/>
    <mergeCell ref="F12:G12"/>
    <mergeCell ref="F13:G13"/>
    <mergeCell ref="F14:G14"/>
    <mergeCell ref="F15:G15"/>
  </mergeCells>
  <pageMargins left="0.23622047244094491" right="0.23622047244094491" top="0.74803149606299213" bottom="0.74803149606299213" header="0.31496062992125984" footer="0.31496062992125984"/>
  <pageSetup paperSize="9" scale="66" orientation="landscape" r:id="rId1"/>
  <headerFooter>
    <oddHeader>&amp;R&amp;G</oddHeader>
    <oddFooter>&amp;LErsteller: QM22  J. Fehlmann ,  Version 3.1 / 26.04.2024
Freigabe: QM2 D. Schubert / 26.04.2024&amp;C© KNDS Deutschland GmbH &amp;&amp; Co. KG 
&amp;RSeite &amp;P/&amp;N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K104"/>
  <sheetViews>
    <sheetView showGridLines="0" view="pageLayout" zoomScale="55" zoomScaleNormal="140" zoomScaleSheetLayoutView="120" zoomScalePageLayoutView="55" workbookViewId="0">
      <selection activeCell="B20" sqref="B20:H20"/>
    </sheetView>
  </sheetViews>
  <sheetFormatPr baseColWidth="10" defaultColWidth="11.453125" defaultRowHeight="12.5"/>
  <cols>
    <col min="1" max="1" width="4.54296875" style="58" customWidth="1"/>
    <col min="2" max="2" width="103.1796875" style="226" customWidth="1"/>
    <col min="3" max="3" width="1.7265625" style="227" hidden="1" customWidth="1"/>
    <col min="4" max="4" width="35.7265625" style="227" customWidth="1"/>
    <col min="5" max="5" width="12.1796875" style="228" customWidth="1"/>
    <col min="6" max="6" width="10.1796875" style="245" customWidth="1"/>
    <col min="7" max="7" width="22.26953125" style="78" customWidth="1"/>
    <col min="8" max="8" width="11.1796875" style="79" customWidth="1"/>
    <col min="9" max="9" width="0.26953125" style="203" customWidth="1"/>
    <col min="10" max="257" width="11.453125" style="58"/>
    <col min="258" max="258" width="64.26953125" style="58" customWidth="1"/>
    <col min="259" max="259" width="8" style="58" customWidth="1"/>
    <col min="260" max="260" width="9.7265625" style="58" customWidth="1"/>
    <col min="261" max="261" width="9.1796875" style="58" customWidth="1"/>
    <col min="262" max="262" width="8.453125" style="58" customWidth="1"/>
    <col min="263" max="263" width="2.453125" style="58" bestFit="1" customWidth="1"/>
    <col min="264" max="513" width="11.453125" style="58"/>
    <col min="514" max="514" width="64.26953125" style="58" customWidth="1"/>
    <col min="515" max="515" width="8" style="58" customWidth="1"/>
    <col min="516" max="516" width="9.7265625" style="58" customWidth="1"/>
    <col min="517" max="517" width="9.1796875" style="58" customWidth="1"/>
    <col min="518" max="518" width="8.453125" style="58" customWidth="1"/>
    <col min="519" max="519" width="2.453125" style="58" bestFit="1" customWidth="1"/>
    <col min="520" max="769" width="11.453125" style="58"/>
    <col min="770" max="770" width="64.26953125" style="58" customWidth="1"/>
    <col min="771" max="771" width="8" style="58" customWidth="1"/>
    <col min="772" max="772" width="9.7265625" style="58" customWidth="1"/>
    <col min="773" max="773" width="9.1796875" style="58" customWidth="1"/>
    <col min="774" max="774" width="8.453125" style="58" customWidth="1"/>
    <col min="775" max="775" width="2.453125" style="58" bestFit="1" customWidth="1"/>
    <col min="776" max="1025" width="11.453125" style="58"/>
    <col min="1026" max="1026" width="64.26953125" style="58" customWidth="1"/>
    <col min="1027" max="1027" width="8" style="58" customWidth="1"/>
    <col min="1028" max="1028" width="9.7265625" style="58" customWidth="1"/>
    <col min="1029" max="1029" width="9.1796875" style="58" customWidth="1"/>
    <col min="1030" max="1030" width="8.453125" style="58" customWidth="1"/>
    <col min="1031" max="1031" width="2.453125" style="58" bestFit="1" customWidth="1"/>
    <col min="1032" max="1281" width="11.453125" style="58"/>
    <col min="1282" max="1282" width="64.26953125" style="58" customWidth="1"/>
    <col min="1283" max="1283" width="8" style="58" customWidth="1"/>
    <col min="1284" max="1284" width="9.7265625" style="58" customWidth="1"/>
    <col min="1285" max="1285" width="9.1796875" style="58" customWidth="1"/>
    <col min="1286" max="1286" width="8.453125" style="58" customWidth="1"/>
    <col min="1287" max="1287" width="2.453125" style="58" bestFit="1" customWidth="1"/>
    <col min="1288" max="1537" width="11.453125" style="58"/>
    <col min="1538" max="1538" width="64.26953125" style="58" customWidth="1"/>
    <col min="1539" max="1539" width="8" style="58" customWidth="1"/>
    <col min="1540" max="1540" width="9.7265625" style="58" customWidth="1"/>
    <col min="1541" max="1541" width="9.1796875" style="58" customWidth="1"/>
    <col min="1542" max="1542" width="8.453125" style="58" customWidth="1"/>
    <col min="1543" max="1543" width="2.453125" style="58" bestFit="1" customWidth="1"/>
    <col min="1544" max="1793" width="11.453125" style="58"/>
    <col min="1794" max="1794" width="64.26953125" style="58" customWidth="1"/>
    <col min="1795" max="1795" width="8" style="58" customWidth="1"/>
    <col min="1796" max="1796" width="9.7265625" style="58" customWidth="1"/>
    <col min="1797" max="1797" width="9.1796875" style="58" customWidth="1"/>
    <col min="1798" max="1798" width="8.453125" style="58" customWidth="1"/>
    <col min="1799" max="1799" width="2.453125" style="58" bestFit="1" customWidth="1"/>
    <col min="1800" max="2049" width="11.453125" style="58"/>
    <col min="2050" max="2050" width="64.26953125" style="58" customWidth="1"/>
    <col min="2051" max="2051" width="8" style="58" customWidth="1"/>
    <col min="2052" max="2052" width="9.7265625" style="58" customWidth="1"/>
    <col min="2053" max="2053" width="9.1796875" style="58" customWidth="1"/>
    <col min="2054" max="2054" width="8.453125" style="58" customWidth="1"/>
    <col min="2055" max="2055" width="2.453125" style="58" bestFit="1" customWidth="1"/>
    <col min="2056" max="2305" width="11.453125" style="58"/>
    <col min="2306" max="2306" width="64.26953125" style="58" customWidth="1"/>
    <col min="2307" max="2307" width="8" style="58" customWidth="1"/>
    <col min="2308" max="2308" width="9.7265625" style="58" customWidth="1"/>
    <col min="2309" max="2309" width="9.1796875" style="58" customWidth="1"/>
    <col min="2310" max="2310" width="8.453125" style="58" customWidth="1"/>
    <col min="2311" max="2311" width="2.453125" style="58" bestFit="1" customWidth="1"/>
    <col min="2312" max="2561" width="11.453125" style="58"/>
    <col min="2562" max="2562" width="64.26953125" style="58" customWidth="1"/>
    <col min="2563" max="2563" width="8" style="58" customWidth="1"/>
    <col min="2564" max="2564" width="9.7265625" style="58" customWidth="1"/>
    <col min="2565" max="2565" width="9.1796875" style="58" customWidth="1"/>
    <col min="2566" max="2566" width="8.453125" style="58" customWidth="1"/>
    <col min="2567" max="2567" width="2.453125" style="58" bestFit="1" customWidth="1"/>
    <col min="2568" max="2817" width="11.453125" style="58"/>
    <col min="2818" max="2818" width="64.26953125" style="58" customWidth="1"/>
    <col min="2819" max="2819" width="8" style="58" customWidth="1"/>
    <col min="2820" max="2820" width="9.7265625" style="58" customWidth="1"/>
    <col min="2821" max="2821" width="9.1796875" style="58" customWidth="1"/>
    <col min="2822" max="2822" width="8.453125" style="58" customWidth="1"/>
    <col min="2823" max="2823" width="2.453125" style="58" bestFit="1" customWidth="1"/>
    <col min="2824" max="3073" width="11.453125" style="58"/>
    <col min="3074" max="3074" width="64.26953125" style="58" customWidth="1"/>
    <col min="3075" max="3075" width="8" style="58" customWidth="1"/>
    <col min="3076" max="3076" width="9.7265625" style="58" customWidth="1"/>
    <col min="3077" max="3077" width="9.1796875" style="58" customWidth="1"/>
    <col min="3078" max="3078" width="8.453125" style="58" customWidth="1"/>
    <col min="3079" max="3079" width="2.453125" style="58" bestFit="1" customWidth="1"/>
    <col min="3080" max="3329" width="11.453125" style="58"/>
    <col min="3330" max="3330" width="64.26953125" style="58" customWidth="1"/>
    <col min="3331" max="3331" width="8" style="58" customWidth="1"/>
    <col min="3332" max="3332" width="9.7265625" style="58" customWidth="1"/>
    <col min="3333" max="3333" width="9.1796875" style="58" customWidth="1"/>
    <col min="3334" max="3334" width="8.453125" style="58" customWidth="1"/>
    <col min="3335" max="3335" width="2.453125" style="58" bestFit="1" customWidth="1"/>
    <col min="3336" max="3585" width="11.453125" style="58"/>
    <col min="3586" max="3586" width="64.26953125" style="58" customWidth="1"/>
    <col min="3587" max="3587" width="8" style="58" customWidth="1"/>
    <col min="3588" max="3588" width="9.7265625" style="58" customWidth="1"/>
    <col min="3589" max="3589" width="9.1796875" style="58" customWidth="1"/>
    <col min="3590" max="3590" width="8.453125" style="58" customWidth="1"/>
    <col min="3591" max="3591" width="2.453125" style="58" bestFit="1" customWidth="1"/>
    <col min="3592" max="3841" width="11.453125" style="58"/>
    <col min="3842" max="3842" width="64.26953125" style="58" customWidth="1"/>
    <col min="3843" max="3843" width="8" style="58" customWidth="1"/>
    <col min="3844" max="3844" width="9.7265625" style="58" customWidth="1"/>
    <col min="3845" max="3845" width="9.1796875" style="58" customWidth="1"/>
    <col min="3846" max="3846" width="8.453125" style="58" customWidth="1"/>
    <col min="3847" max="3847" width="2.453125" style="58" bestFit="1" customWidth="1"/>
    <col min="3848" max="4097" width="11.453125" style="58"/>
    <col min="4098" max="4098" width="64.26953125" style="58" customWidth="1"/>
    <col min="4099" max="4099" width="8" style="58" customWidth="1"/>
    <col min="4100" max="4100" width="9.7265625" style="58" customWidth="1"/>
    <col min="4101" max="4101" width="9.1796875" style="58" customWidth="1"/>
    <col min="4102" max="4102" width="8.453125" style="58" customWidth="1"/>
    <col min="4103" max="4103" width="2.453125" style="58" bestFit="1" customWidth="1"/>
    <col min="4104" max="4353" width="11.453125" style="58"/>
    <col min="4354" max="4354" width="64.26953125" style="58" customWidth="1"/>
    <col min="4355" max="4355" width="8" style="58" customWidth="1"/>
    <col min="4356" max="4356" width="9.7265625" style="58" customWidth="1"/>
    <col min="4357" max="4357" width="9.1796875" style="58" customWidth="1"/>
    <col min="4358" max="4358" width="8.453125" style="58" customWidth="1"/>
    <col min="4359" max="4359" width="2.453125" style="58" bestFit="1" customWidth="1"/>
    <col min="4360" max="4609" width="11.453125" style="58"/>
    <col min="4610" max="4610" width="64.26953125" style="58" customWidth="1"/>
    <col min="4611" max="4611" width="8" style="58" customWidth="1"/>
    <col min="4612" max="4612" width="9.7265625" style="58" customWidth="1"/>
    <col min="4613" max="4613" width="9.1796875" style="58" customWidth="1"/>
    <col min="4614" max="4614" width="8.453125" style="58" customWidth="1"/>
    <col min="4615" max="4615" width="2.453125" style="58" bestFit="1" customWidth="1"/>
    <col min="4616" max="4865" width="11.453125" style="58"/>
    <col min="4866" max="4866" width="64.26953125" style="58" customWidth="1"/>
    <col min="4867" max="4867" width="8" style="58" customWidth="1"/>
    <col min="4868" max="4868" width="9.7265625" style="58" customWidth="1"/>
    <col min="4869" max="4869" width="9.1796875" style="58" customWidth="1"/>
    <col min="4870" max="4870" width="8.453125" style="58" customWidth="1"/>
    <col min="4871" max="4871" width="2.453125" style="58" bestFit="1" customWidth="1"/>
    <col min="4872" max="5121" width="11.453125" style="58"/>
    <col min="5122" max="5122" width="64.26953125" style="58" customWidth="1"/>
    <col min="5123" max="5123" width="8" style="58" customWidth="1"/>
    <col min="5124" max="5124" width="9.7265625" style="58" customWidth="1"/>
    <col min="5125" max="5125" width="9.1796875" style="58" customWidth="1"/>
    <col min="5126" max="5126" width="8.453125" style="58" customWidth="1"/>
    <col min="5127" max="5127" width="2.453125" style="58" bestFit="1" customWidth="1"/>
    <col min="5128" max="5377" width="11.453125" style="58"/>
    <col min="5378" max="5378" width="64.26953125" style="58" customWidth="1"/>
    <col min="5379" max="5379" width="8" style="58" customWidth="1"/>
    <col min="5380" max="5380" width="9.7265625" style="58" customWidth="1"/>
    <col min="5381" max="5381" width="9.1796875" style="58" customWidth="1"/>
    <col min="5382" max="5382" width="8.453125" style="58" customWidth="1"/>
    <col min="5383" max="5383" width="2.453125" style="58" bestFit="1" customWidth="1"/>
    <col min="5384" max="5633" width="11.453125" style="58"/>
    <col min="5634" max="5634" width="64.26953125" style="58" customWidth="1"/>
    <col min="5635" max="5635" width="8" style="58" customWidth="1"/>
    <col min="5636" max="5636" width="9.7265625" style="58" customWidth="1"/>
    <col min="5637" max="5637" width="9.1796875" style="58" customWidth="1"/>
    <col min="5638" max="5638" width="8.453125" style="58" customWidth="1"/>
    <col min="5639" max="5639" width="2.453125" style="58" bestFit="1" customWidth="1"/>
    <col min="5640" max="5889" width="11.453125" style="58"/>
    <col min="5890" max="5890" width="64.26953125" style="58" customWidth="1"/>
    <col min="5891" max="5891" width="8" style="58" customWidth="1"/>
    <col min="5892" max="5892" width="9.7265625" style="58" customWidth="1"/>
    <col min="5893" max="5893" width="9.1796875" style="58" customWidth="1"/>
    <col min="5894" max="5894" width="8.453125" style="58" customWidth="1"/>
    <col min="5895" max="5895" width="2.453125" style="58" bestFit="1" customWidth="1"/>
    <col min="5896" max="6145" width="11.453125" style="58"/>
    <col min="6146" max="6146" width="64.26953125" style="58" customWidth="1"/>
    <col min="6147" max="6147" width="8" style="58" customWidth="1"/>
    <col min="6148" max="6148" width="9.7265625" style="58" customWidth="1"/>
    <col min="6149" max="6149" width="9.1796875" style="58" customWidth="1"/>
    <col min="6150" max="6150" width="8.453125" style="58" customWidth="1"/>
    <col min="6151" max="6151" width="2.453125" style="58" bestFit="1" customWidth="1"/>
    <col min="6152" max="6401" width="11.453125" style="58"/>
    <col min="6402" max="6402" width="64.26953125" style="58" customWidth="1"/>
    <col min="6403" max="6403" width="8" style="58" customWidth="1"/>
    <col min="6404" max="6404" width="9.7265625" style="58" customWidth="1"/>
    <col min="6405" max="6405" width="9.1796875" style="58" customWidth="1"/>
    <col min="6406" max="6406" width="8.453125" style="58" customWidth="1"/>
    <col min="6407" max="6407" width="2.453125" style="58" bestFit="1" customWidth="1"/>
    <col min="6408" max="6657" width="11.453125" style="58"/>
    <col min="6658" max="6658" width="64.26953125" style="58" customWidth="1"/>
    <col min="6659" max="6659" width="8" style="58" customWidth="1"/>
    <col min="6660" max="6660" width="9.7265625" style="58" customWidth="1"/>
    <col min="6661" max="6661" width="9.1796875" style="58" customWidth="1"/>
    <col min="6662" max="6662" width="8.453125" style="58" customWidth="1"/>
    <col min="6663" max="6663" width="2.453125" style="58" bestFit="1" customWidth="1"/>
    <col min="6664" max="6913" width="11.453125" style="58"/>
    <col min="6914" max="6914" width="64.26953125" style="58" customWidth="1"/>
    <col min="6915" max="6915" width="8" style="58" customWidth="1"/>
    <col min="6916" max="6916" width="9.7265625" style="58" customWidth="1"/>
    <col min="6917" max="6917" width="9.1796875" style="58" customWidth="1"/>
    <col min="6918" max="6918" width="8.453125" style="58" customWidth="1"/>
    <col min="6919" max="6919" width="2.453125" style="58" bestFit="1" customWidth="1"/>
    <col min="6920" max="7169" width="11.453125" style="58"/>
    <col min="7170" max="7170" width="64.26953125" style="58" customWidth="1"/>
    <col min="7171" max="7171" width="8" style="58" customWidth="1"/>
    <col min="7172" max="7172" width="9.7265625" style="58" customWidth="1"/>
    <col min="7173" max="7173" width="9.1796875" style="58" customWidth="1"/>
    <col min="7174" max="7174" width="8.453125" style="58" customWidth="1"/>
    <col min="7175" max="7175" width="2.453125" style="58" bestFit="1" customWidth="1"/>
    <col min="7176" max="7425" width="11.453125" style="58"/>
    <col min="7426" max="7426" width="64.26953125" style="58" customWidth="1"/>
    <col min="7427" max="7427" width="8" style="58" customWidth="1"/>
    <col min="7428" max="7428" width="9.7265625" style="58" customWidth="1"/>
    <col min="7429" max="7429" width="9.1796875" style="58" customWidth="1"/>
    <col min="7430" max="7430" width="8.453125" style="58" customWidth="1"/>
    <col min="7431" max="7431" width="2.453125" style="58" bestFit="1" customWidth="1"/>
    <col min="7432" max="7681" width="11.453125" style="58"/>
    <col min="7682" max="7682" width="64.26953125" style="58" customWidth="1"/>
    <col min="7683" max="7683" width="8" style="58" customWidth="1"/>
    <col min="7684" max="7684" width="9.7265625" style="58" customWidth="1"/>
    <col min="7685" max="7685" width="9.1796875" style="58" customWidth="1"/>
    <col min="7686" max="7686" width="8.453125" style="58" customWidth="1"/>
    <col min="7687" max="7687" width="2.453125" style="58" bestFit="1" customWidth="1"/>
    <col min="7688" max="7937" width="11.453125" style="58"/>
    <col min="7938" max="7938" width="64.26953125" style="58" customWidth="1"/>
    <col min="7939" max="7939" width="8" style="58" customWidth="1"/>
    <col min="7940" max="7940" width="9.7265625" style="58" customWidth="1"/>
    <col min="7941" max="7941" width="9.1796875" style="58" customWidth="1"/>
    <col min="7942" max="7942" width="8.453125" style="58" customWidth="1"/>
    <col min="7943" max="7943" width="2.453125" style="58" bestFit="1" customWidth="1"/>
    <col min="7944" max="8193" width="11.453125" style="58"/>
    <col min="8194" max="8194" width="64.26953125" style="58" customWidth="1"/>
    <col min="8195" max="8195" width="8" style="58" customWidth="1"/>
    <col min="8196" max="8196" width="9.7265625" style="58" customWidth="1"/>
    <col min="8197" max="8197" width="9.1796875" style="58" customWidth="1"/>
    <col min="8198" max="8198" width="8.453125" style="58" customWidth="1"/>
    <col min="8199" max="8199" width="2.453125" style="58" bestFit="1" customWidth="1"/>
    <col min="8200" max="8449" width="11.453125" style="58"/>
    <col min="8450" max="8450" width="64.26953125" style="58" customWidth="1"/>
    <col min="8451" max="8451" width="8" style="58" customWidth="1"/>
    <col min="8452" max="8452" width="9.7265625" style="58" customWidth="1"/>
    <col min="8453" max="8453" width="9.1796875" style="58" customWidth="1"/>
    <col min="8454" max="8454" width="8.453125" style="58" customWidth="1"/>
    <col min="8455" max="8455" width="2.453125" style="58" bestFit="1" customWidth="1"/>
    <col min="8456" max="8705" width="11.453125" style="58"/>
    <col min="8706" max="8706" width="64.26953125" style="58" customWidth="1"/>
    <col min="8707" max="8707" width="8" style="58" customWidth="1"/>
    <col min="8708" max="8708" width="9.7265625" style="58" customWidth="1"/>
    <col min="8709" max="8709" width="9.1796875" style="58" customWidth="1"/>
    <col min="8710" max="8710" width="8.453125" style="58" customWidth="1"/>
    <col min="8711" max="8711" width="2.453125" style="58" bestFit="1" customWidth="1"/>
    <col min="8712" max="8961" width="11.453125" style="58"/>
    <col min="8962" max="8962" width="64.26953125" style="58" customWidth="1"/>
    <col min="8963" max="8963" width="8" style="58" customWidth="1"/>
    <col min="8964" max="8964" width="9.7265625" style="58" customWidth="1"/>
    <col min="8965" max="8965" width="9.1796875" style="58" customWidth="1"/>
    <col min="8966" max="8966" width="8.453125" style="58" customWidth="1"/>
    <col min="8967" max="8967" width="2.453125" style="58" bestFit="1" customWidth="1"/>
    <col min="8968" max="9217" width="11.453125" style="58"/>
    <col min="9218" max="9218" width="64.26953125" style="58" customWidth="1"/>
    <col min="9219" max="9219" width="8" style="58" customWidth="1"/>
    <col min="9220" max="9220" width="9.7265625" style="58" customWidth="1"/>
    <col min="9221" max="9221" width="9.1796875" style="58" customWidth="1"/>
    <col min="9222" max="9222" width="8.453125" style="58" customWidth="1"/>
    <col min="9223" max="9223" width="2.453125" style="58" bestFit="1" customWidth="1"/>
    <col min="9224" max="9473" width="11.453125" style="58"/>
    <col min="9474" max="9474" width="64.26953125" style="58" customWidth="1"/>
    <col min="9475" max="9475" width="8" style="58" customWidth="1"/>
    <col min="9476" max="9476" width="9.7265625" style="58" customWidth="1"/>
    <col min="9477" max="9477" width="9.1796875" style="58" customWidth="1"/>
    <col min="9478" max="9478" width="8.453125" style="58" customWidth="1"/>
    <col min="9479" max="9479" width="2.453125" style="58" bestFit="1" customWidth="1"/>
    <col min="9480" max="9729" width="11.453125" style="58"/>
    <col min="9730" max="9730" width="64.26953125" style="58" customWidth="1"/>
    <col min="9731" max="9731" width="8" style="58" customWidth="1"/>
    <col min="9732" max="9732" width="9.7265625" style="58" customWidth="1"/>
    <col min="9733" max="9733" width="9.1796875" style="58" customWidth="1"/>
    <col min="9734" max="9734" width="8.453125" style="58" customWidth="1"/>
    <col min="9735" max="9735" width="2.453125" style="58" bestFit="1" customWidth="1"/>
    <col min="9736" max="9985" width="11.453125" style="58"/>
    <col min="9986" max="9986" width="64.26953125" style="58" customWidth="1"/>
    <col min="9987" max="9987" width="8" style="58" customWidth="1"/>
    <col min="9988" max="9988" width="9.7265625" style="58" customWidth="1"/>
    <col min="9989" max="9989" width="9.1796875" style="58" customWidth="1"/>
    <col min="9990" max="9990" width="8.453125" style="58" customWidth="1"/>
    <col min="9991" max="9991" width="2.453125" style="58" bestFit="1" customWidth="1"/>
    <col min="9992" max="10241" width="11.453125" style="58"/>
    <col min="10242" max="10242" width="64.26953125" style="58" customWidth="1"/>
    <col min="10243" max="10243" width="8" style="58" customWidth="1"/>
    <col min="10244" max="10244" width="9.7265625" style="58" customWidth="1"/>
    <col min="10245" max="10245" width="9.1796875" style="58" customWidth="1"/>
    <col min="10246" max="10246" width="8.453125" style="58" customWidth="1"/>
    <col min="10247" max="10247" width="2.453125" style="58" bestFit="1" customWidth="1"/>
    <col min="10248" max="10497" width="11.453125" style="58"/>
    <col min="10498" max="10498" width="64.26953125" style="58" customWidth="1"/>
    <col min="10499" max="10499" width="8" style="58" customWidth="1"/>
    <col min="10500" max="10500" width="9.7265625" style="58" customWidth="1"/>
    <col min="10501" max="10501" width="9.1796875" style="58" customWidth="1"/>
    <col min="10502" max="10502" width="8.453125" style="58" customWidth="1"/>
    <col min="10503" max="10503" width="2.453125" style="58" bestFit="1" customWidth="1"/>
    <col min="10504" max="10753" width="11.453125" style="58"/>
    <col min="10754" max="10754" width="64.26953125" style="58" customWidth="1"/>
    <col min="10755" max="10755" width="8" style="58" customWidth="1"/>
    <col min="10756" max="10756" width="9.7265625" style="58" customWidth="1"/>
    <col min="10757" max="10757" width="9.1796875" style="58" customWidth="1"/>
    <col min="10758" max="10758" width="8.453125" style="58" customWidth="1"/>
    <col min="10759" max="10759" width="2.453125" style="58" bestFit="1" customWidth="1"/>
    <col min="10760" max="11009" width="11.453125" style="58"/>
    <col min="11010" max="11010" width="64.26953125" style="58" customWidth="1"/>
    <col min="11011" max="11011" width="8" style="58" customWidth="1"/>
    <col min="11012" max="11012" width="9.7265625" style="58" customWidth="1"/>
    <col min="11013" max="11013" width="9.1796875" style="58" customWidth="1"/>
    <col min="11014" max="11014" width="8.453125" style="58" customWidth="1"/>
    <col min="11015" max="11015" width="2.453125" style="58" bestFit="1" customWidth="1"/>
    <col min="11016" max="11265" width="11.453125" style="58"/>
    <col min="11266" max="11266" width="64.26953125" style="58" customWidth="1"/>
    <col min="11267" max="11267" width="8" style="58" customWidth="1"/>
    <col min="11268" max="11268" width="9.7265625" style="58" customWidth="1"/>
    <col min="11269" max="11269" width="9.1796875" style="58" customWidth="1"/>
    <col min="11270" max="11270" width="8.453125" style="58" customWidth="1"/>
    <col min="11271" max="11271" width="2.453125" style="58" bestFit="1" customWidth="1"/>
    <col min="11272" max="11521" width="11.453125" style="58"/>
    <col min="11522" max="11522" width="64.26953125" style="58" customWidth="1"/>
    <col min="11523" max="11523" width="8" style="58" customWidth="1"/>
    <col min="11524" max="11524" width="9.7265625" style="58" customWidth="1"/>
    <col min="11525" max="11525" width="9.1796875" style="58" customWidth="1"/>
    <col min="11526" max="11526" width="8.453125" style="58" customWidth="1"/>
    <col min="11527" max="11527" width="2.453125" style="58" bestFit="1" customWidth="1"/>
    <col min="11528" max="11777" width="11.453125" style="58"/>
    <col min="11778" max="11778" width="64.26953125" style="58" customWidth="1"/>
    <col min="11779" max="11779" width="8" style="58" customWidth="1"/>
    <col min="11780" max="11780" width="9.7265625" style="58" customWidth="1"/>
    <col min="11781" max="11781" width="9.1796875" style="58" customWidth="1"/>
    <col min="11782" max="11782" width="8.453125" style="58" customWidth="1"/>
    <col min="11783" max="11783" width="2.453125" style="58" bestFit="1" customWidth="1"/>
    <col min="11784" max="12033" width="11.453125" style="58"/>
    <col min="12034" max="12034" width="64.26953125" style="58" customWidth="1"/>
    <col min="12035" max="12035" width="8" style="58" customWidth="1"/>
    <col min="12036" max="12036" width="9.7265625" style="58" customWidth="1"/>
    <col min="12037" max="12037" width="9.1796875" style="58" customWidth="1"/>
    <col min="12038" max="12038" width="8.453125" style="58" customWidth="1"/>
    <col min="12039" max="12039" width="2.453125" style="58" bestFit="1" customWidth="1"/>
    <col min="12040" max="12289" width="11.453125" style="58"/>
    <col min="12290" max="12290" width="64.26953125" style="58" customWidth="1"/>
    <col min="12291" max="12291" width="8" style="58" customWidth="1"/>
    <col min="12292" max="12292" width="9.7265625" style="58" customWidth="1"/>
    <col min="12293" max="12293" width="9.1796875" style="58" customWidth="1"/>
    <col min="12294" max="12294" width="8.453125" style="58" customWidth="1"/>
    <col min="12295" max="12295" width="2.453125" style="58" bestFit="1" customWidth="1"/>
    <col min="12296" max="12545" width="11.453125" style="58"/>
    <col min="12546" max="12546" width="64.26953125" style="58" customWidth="1"/>
    <col min="12547" max="12547" width="8" style="58" customWidth="1"/>
    <col min="12548" max="12548" width="9.7265625" style="58" customWidth="1"/>
    <col min="12549" max="12549" width="9.1796875" style="58" customWidth="1"/>
    <col min="12550" max="12550" width="8.453125" style="58" customWidth="1"/>
    <col min="12551" max="12551" width="2.453125" style="58" bestFit="1" customWidth="1"/>
    <col min="12552" max="12801" width="11.453125" style="58"/>
    <col min="12802" max="12802" width="64.26953125" style="58" customWidth="1"/>
    <col min="12803" max="12803" width="8" style="58" customWidth="1"/>
    <col min="12804" max="12804" width="9.7265625" style="58" customWidth="1"/>
    <col min="12805" max="12805" width="9.1796875" style="58" customWidth="1"/>
    <col min="12806" max="12806" width="8.453125" style="58" customWidth="1"/>
    <col min="12807" max="12807" width="2.453125" style="58" bestFit="1" customWidth="1"/>
    <col min="12808" max="13057" width="11.453125" style="58"/>
    <col min="13058" max="13058" width="64.26953125" style="58" customWidth="1"/>
    <col min="13059" max="13059" width="8" style="58" customWidth="1"/>
    <col min="13060" max="13060" width="9.7265625" style="58" customWidth="1"/>
    <col min="13061" max="13061" width="9.1796875" style="58" customWidth="1"/>
    <col min="13062" max="13062" width="8.453125" style="58" customWidth="1"/>
    <col min="13063" max="13063" width="2.453125" style="58" bestFit="1" customWidth="1"/>
    <col min="13064" max="13313" width="11.453125" style="58"/>
    <col min="13314" max="13314" width="64.26953125" style="58" customWidth="1"/>
    <col min="13315" max="13315" width="8" style="58" customWidth="1"/>
    <col min="13316" max="13316" width="9.7265625" style="58" customWidth="1"/>
    <col min="13317" max="13317" width="9.1796875" style="58" customWidth="1"/>
    <col min="13318" max="13318" width="8.453125" style="58" customWidth="1"/>
    <col min="13319" max="13319" width="2.453125" style="58" bestFit="1" customWidth="1"/>
    <col min="13320" max="13569" width="11.453125" style="58"/>
    <col min="13570" max="13570" width="64.26953125" style="58" customWidth="1"/>
    <col min="13571" max="13571" width="8" style="58" customWidth="1"/>
    <col min="13572" max="13572" width="9.7265625" style="58" customWidth="1"/>
    <col min="13573" max="13573" width="9.1796875" style="58" customWidth="1"/>
    <col min="13574" max="13574" width="8.453125" style="58" customWidth="1"/>
    <col min="13575" max="13575" width="2.453125" style="58" bestFit="1" customWidth="1"/>
    <col min="13576" max="13825" width="11.453125" style="58"/>
    <col min="13826" max="13826" width="64.26953125" style="58" customWidth="1"/>
    <col min="13827" max="13827" width="8" style="58" customWidth="1"/>
    <col min="13828" max="13828" width="9.7265625" style="58" customWidth="1"/>
    <col min="13829" max="13829" width="9.1796875" style="58" customWidth="1"/>
    <col min="13830" max="13830" width="8.453125" style="58" customWidth="1"/>
    <col min="13831" max="13831" width="2.453125" style="58" bestFit="1" customWidth="1"/>
    <col min="13832" max="14081" width="11.453125" style="58"/>
    <col min="14082" max="14082" width="64.26953125" style="58" customWidth="1"/>
    <col min="14083" max="14083" width="8" style="58" customWidth="1"/>
    <col min="14084" max="14084" width="9.7265625" style="58" customWidth="1"/>
    <col min="14085" max="14085" width="9.1796875" style="58" customWidth="1"/>
    <col min="14086" max="14086" width="8.453125" style="58" customWidth="1"/>
    <col min="14087" max="14087" width="2.453125" style="58" bestFit="1" customWidth="1"/>
    <col min="14088" max="14337" width="11.453125" style="58"/>
    <col min="14338" max="14338" width="64.26953125" style="58" customWidth="1"/>
    <col min="14339" max="14339" width="8" style="58" customWidth="1"/>
    <col min="14340" max="14340" width="9.7265625" style="58" customWidth="1"/>
    <col min="14341" max="14341" width="9.1796875" style="58" customWidth="1"/>
    <col min="14342" max="14342" width="8.453125" style="58" customWidth="1"/>
    <col min="14343" max="14343" width="2.453125" style="58" bestFit="1" customWidth="1"/>
    <col min="14344" max="14593" width="11.453125" style="58"/>
    <col min="14594" max="14594" width="64.26953125" style="58" customWidth="1"/>
    <col min="14595" max="14595" width="8" style="58" customWidth="1"/>
    <col min="14596" max="14596" width="9.7265625" style="58" customWidth="1"/>
    <col min="14597" max="14597" width="9.1796875" style="58" customWidth="1"/>
    <col min="14598" max="14598" width="8.453125" style="58" customWidth="1"/>
    <col min="14599" max="14599" width="2.453125" style="58" bestFit="1" customWidth="1"/>
    <col min="14600" max="14849" width="11.453125" style="58"/>
    <col min="14850" max="14850" width="64.26953125" style="58" customWidth="1"/>
    <col min="14851" max="14851" width="8" style="58" customWidth="1"/>
    <col min="14852" max="14852" width="9.7265625" style="58" customWidth="1"/>
    <col min="14853" max="14853" width="9.1796875" style="58" customWidth="1"/>
    <col min="14854" max="14854" width="8.453125" style="58" customWidth="1"/>
    <col min="14855" max="14855" width="2.453125" style="58" bestFit="1" customWidth="1"/>
    <col min="14856" max="15105" width="11.453125" style="58"/>
    <col min="15106" max="15106" width="64.26953125" style="58" customWidth="1"/>
    <col min="15107" max="15107" width="8" style="58" customWidth="1"/>
    <col min="15108" max="15108" width="9.7265625" style="58" customWidth="1"/>
    <col min="15109" max="15109" width="9.1796875" style="58" customWidth="1"/>
    <col min="15110" max="15110" width="8.453125" style="58" customWidth="1"/>
    <col min="15111" max="15111" width="2.453125" style="58" bestFit="1" customWidth="1"/>
    <col min="15112" max="15361" width="11.453125" style="58"/>
    <col min="15362" max="15362" width="64.26953125" style="58" customWidth="1"/>
    <col min="15363" max="15363" width="8" style="58" customWidth="1"/>
    <col min="15364" max="15364" width="9.7265625" style="58" customWidth="1"/>
    <col min="15365" max="15365" width="9.1796875" style="58" customWidth="1"/>
    <col min="15366" max="15366" width="8.453125" style="58" customWidth="1"/>
    <col min="15367" max="15367" width="2.453125" style="58" bestFit="1" customWidth="1"/>
    <col min="15368" max="15617" width="11.453125" style="58"/>
    <col min="15618" max="15618" width="64.26953125" style="58" customWidth="1"/>
    <col min="15619" max="15619" width="8" style="58" customWidth="1"/>
    <col min="15620" max="15620" width="9.7265625" style="58" customWidth="1"/>
    <col min="15621" max="15621" width="9.1796875" style="58" customWidth="1"/>
    <col min="15622" max="15622" width="8.453125" style="58" customWidth="1"/>
    <col min="15623" max="15623" width="2.453125" style="58" bestFit="1" customWidth="1"/>
    <col min="15624" max="15873" width="11.453125" style="58"/>
    <col min="15874" max="15874" width="64.26953125" style="58" customWidth="1"/>
    <col min="15875" max="15875" width="8" style="58" customWidth="1"/>
    <col min="15876" max="15876" width="9.7265625" style="58" customWidth="1"/>
    <col min="15877" max="15877" width="9.1796875" style="58" customWidth="1"/>
    <col min="15878" max="15878" width="8.453125" style="58" customWidth="1"/>
    <col min="15879" max="15879" width="2.453125" style="58" bestFit="1" customWidth="1"/>
    <col min="15880" max="16129" width="11.453125" style="58"/>
    <col min="16130" max="16130" width="64.26953125" style="58" customWidth="1"/>
    <col min="16131" max="16131" width="8" style="58" customWidth="1"/>
    <col min="16132" max="16132" width="9.7265625" style="58" customWidth="1"/>
    <col min="16133" max="16133" width="9.1796875" style="58" customWidth="1"/>
    <col min="16134" max="16134" width="8.453125" style="58" customWidth="1"/>
    <col min="16135" max="16135" width="2.453125" style="58" bestFit="1" customWidth="1"/>
    <col min="16136" max="16384" width="11.453125" style="58"/>
  </cols>
  <sheetData>
    <row r="1" spans="1:9" ht="22.5" customHeight="1">
      <c r="B1" s="75" t="str">
        <f>IF('Deckblatt - Overview'!B4="","",'Deckblatt - Overview'!B4)</f>
        <v/>
      </c>
      <c r="C1" s="76"/>
      <c r="D1" s="75" t="str">
        <f>IF('Deckblatt - Overview'!K4="","",'Deckblatt - Overview'!K4)</f>
        <v/>
      </c>
      <c r="E1" s="77"/>
    </row>
    <row r="2" spans="1:9" ht="22.5" customHeight="1">
      <c r="B2" s="75" t="str">
        <f>IF('Deckblatt - Overview'!B8="","",'Deckblatt - Overview'!B8)</f>
        <v/>
      </c>
      <c r="C2" s="76"/>
      <c r="D2" s="76"/>
      <c r="E2" s="77"/>
    </row>
    <row r="3" spans="1:9" s="205" customFormat="1" ht="35.25" customHeight="1" thickBot="1">
      <c r="B3" s="124" t="str">
        <f>IF('Deckblatt - Overview'!$S$1=1,"Qualitätsvorausplanung Fragestellung","AQP Advanced Quality Plan (QVP) Questions")</f>
        <v>Qualitätsvorausplanung Fragestellung</v>
      </c>
      <c r="C3" s="342">
        <v>1</v>
      </c>
      <c r="D3" s="125"/>
      <c r="E3" s="126" t="str">
        <f>IF('Deckblatt - Overview'!$S$1=1,"Frage relevant?","Relevant question")</f>
        <v>Frage relevant?</v>
      </c>
      <c r="F3" s="246" t="str">
        <f>IF('Deckblatt - Overview'!$S$1=1,"Geplanter Abschluss Termin","Intended closure")</f>
        <v>Geplanter Abschluss Termin</v>
      </c>
      <c r="G3" s="127" t="str">
        <f>IF('Deckblatt - Overview'!$S$1=1,"Verantwortlicher","Responsible")</f>
        <v>Verantwortlicher</v>
      </c>
      <c r="H3" s="127" t="str">
        <f>IF('Deckblatt - Overview'!$S$1=1,"Erfüllung in %","Fulfillment in %")</f>
        <v>Erfüllung in %</v>
      </c>
      <c r="I3" s="204"/>
    </row>
    <row r="4" spans="1:9" s="233" customFormat="1" ht="24.75" customHeight="1" thickBot="1">
      <c r="B4" s="125"/>
      <c r="C4" s="342"/>
      <c r="D4" s="125"/>
      <c r="E4" s="128" t="str">
        <f>IF('Deckblatt - Overview'!$S$1=1,"Ja: 1
Nein: 0", "Yes=1
No=0")</f>
        <v>Ja: 1
Nein: 0</v>
      </c>
      <c r="F4" s="247" t="str">
        <f>IF('Deckblatt - Overview'!$S$1=1,"KW/Jahr","CW/YY")</f>
        <v>KW/Jahr</v>
      </c>
      <c r="G4" s="129"/>
      <c r="H4" s="130">
        <f>SUM(H6+H15+H38+H57+H67+H75+H86+H93)/9</f>
        <v>0</v>
      </c>
      <c r="I4" s="206" t="e">
        <f>SUM(I6:I74)</f>
        <v>#REF!</v>
      </c>
    </row>
    <row r="5" spans="1:9" s="207" customFormat="1" ht="10.5" customHeight="1">
      <c r="B5" s="131"/>
      <c r="C5" s="132"/>
      <c r="D5" s="131"/>
      <c r="E5" s="133"/>
      <c r="F5" s="248"/>
      <c r="G5" s="134"/>
      <c r="H5" s="94"/>
      <c r="I5" s="206"/>
    </row>
    <row r="6" spans="1:9" s="210" customFormat="1" ht="28.5" customHeight="1">
      <c r="B6" s="135" t="str">
        <f>'Deckblatt - Overview'!B13</f>
        <v>01 Zeichnungen/Spezifikationen, Dokumente</v>
      </c>
      <c r="C6" s="136"/>
      <c r="D6" s="136"/>
      <c r="E6" s="137">
        <f>SUM(E7:E10)</f>
        <v>2</v>
      </c>
      <c r="F6" s="249"/>
      <c r="G6" s="138"/>
      <c r="H6" s="139">
        <f>IF(E6=0,"",SUM(H7:H10)/E6)</f>
        <v>0</v>
      </c>
      <c r="I6" s="203">
        <f>IF(E6 = 0,0,1)</f>
        <v>1</v>
      </c>
    </row>
    <row r="7" spans="1:9" ht="27.75" customHeight="1">
      <c r="A7" s="59"/>
      <c r="B7" s="329" t="str">
        <f>IF('Deckblatt - Overview'!$S$1=1, "Sind alle Zeichnungen, Anforderungen und erforderlichen KNDS D-, Kundenspezifikationen (TL,VG,etc.),  und DIN-/ISO-Normen nach aktueller Bestellung vorhanden?","Are all drawings, requirements and necessary KNDS D, customer specifications (TL, VG, etc.) and DIN/ISO standards available according to the current order?")</f>
        <v>Sind alle Zeichnungen, Anforderungen und erforderlichen KNDS D-, Kundenspezifikationen (TL,VG,etc.),  und DIN-/ISO-Normen nach aktueller Bestellung vorhanden?</v>
      </c>
      <c r="C7" s="329"/>
      <c r="D7" s="333"/>
      <c r="E7" s="234">
        <v>1</v>
      </c>
      <c r="F7" s="250"/>
      <c r="G7" s="140"/>
      <c r="H7" s="141"/>
    </row>
    <row r="8" spans="1:9" ht="30" customHeight="1">
      <c r="A8" s="59"/>
      <c r="B8" s="323" t="str">
        <f>IF('Deckblatt - Overview'!$S$1=1, "Bemerkungen :", "Comments :")</f>
        <v>Bemerkungen :</v>
      </c>
      <c r="C8" s="324"/>
      <c r="D8" s="324"/>
      <c r="E8" s="324"/>
      <c r="F8" s="324"/>
      <c r="G8" s="324"/>
      <c r="H8" s="325"/>
    </row>
    <row r="9" spans="1:9" s="224" customFormat="1" ht="5.9" customHeight="1">
      <c r="A9" s="219"/>
      <c r="B9" s="142"/>
      <c r="C9" s="142"/>
      <c r="D9" s="142"/>
      <c r="E9" s="142"/>
      <c r="F9" s="251"/>
      <c r="G9" s="142"/>
      <c r="H9" s="143"/>
      <c r="I9" s="223"/>
    </row>
    <row r="10" spans="1:9" s="235" customFormat="1" ht="26.25" customHeight="1">
      <c r="A10" s="36"/>
      <c r="B10" s="329" t="str">
        <f>IF('Deckblatt - Overview'!$S$1=1,"Sind die auf der Zeichnung und Stückliste definierten DIN/ ISO Normen aktuell /gültig und anwendbar, wenn nein, ist eine Nachfolgenorm für die ungültige umgesetzt?","Are the DIN/ISO standards defined on the drawing and parts list current/valid and applicable, if not, has a successor standard been implemented for the invalid one?")</f>
        <v>Sind die auf der Zeichnung und Stückliste definierten DIN/ ISO Normen aktuell /gültig und anwendbar, wenn nein, ist eine Nachfolgenorm für die ungültige umgesetzt?</v>
      </c>
      <c r="C10" s="329"/>
      <c r="D10" s="333"/>
      <c r="E10" s="234">
        <v>1</v>
      </c>
      <c r="F10" s="250"/>
      <c r="G10" s="140"/>
      <c r="H10" s="141"/>
      <c r="I10" s="203"/>
    </row>
    <row r="11" spans="1:9" ht="30.75" customHeight="1">
      <c r="A11" s="59"/>
      <c r="B11" s="320" t="str">
        <f>IF('Deckblatt - Overview'!$S$1=1, "Bemerkungen :", "Comments :")</f>
        <v>Bemerkungen :</v>
      </c>
      <c r="C11" s="321"/>
      <c r="D11" s="321"/>
      <c r="E11" s="321"/>
      <c r="F11" s="321"/>
      <c r="G11" s="321"/>
      <c r="H11" s="322"/>
    </row>
    <row r="12" spans="1:9" ht="5.9" customHeight="1">
      <c r="A12" s="59"/>
      <c r="B12" s="144"/>
      <c r="C12" s="144"/>
      <c r="D12" s="144"/>
      <c r="E12" s="144"/>
      <c r="F12" s="252"/>
      <c r="G12" s="144"/>
      <c r="H12" s="145"/>
    </row>
    <row r="13" spans="1:9" ht="3" customHeight="1">
      <c r="A13" s="36"/>
    </row>
    <row r="14" spans="1:9" s="55" customFormat="1" ht="3.75" customHeight="1">
      <c r="A14" s="236"/>
      <c r="B14" s="146"/>
      <c r="C14" s="147"/>
      <c r="D14" s="147"/>
      <c r="E14" s="148"/>
      <c r="F14" s="253"/>
      <c r="G14" s="149"/>
      <c r="H14" s="150"/>
      <c r="I14" s="203">
        <f>IF(E15 = 0,0,1)</f>
        <v>1</v>
      </c>
    </row>
    <row r="15" spans="1:9" ht="31.15" customHeight="1">
      <c r="A15" s="59"/>
      <c r="B15" s="135" t="str">
        <f>'Deckblatt - Overview'!B14</f>
        <v>02 Herstellbarkeitsbewertung</v>
      </c>
      <c r="C15" s="136"/>
      <c r="D15" s="136"/>
      <c r="E15" s="137">
        <f>SUM(E16:E35)</f>
        <v>8</v>
      </c>
      <c r="F15" s="249" t="str">
        <f>IF('Deckblatt - Overview'!$S$1=1,"KW/Jahr","CW/YY")</f>
        <v>KW/Jahr</v>
      </c>
      <c r="G15" s="138"/>
      <c r="H15" s="139">
        <f>IF(E15=0,"",SUM(H16:H35)/E15)</f>
        <v>0</v>
      </c>
    </row>
    <row r="16" spans="1:9" ht="28.5" customHeight="1">
      <c r="A16" s="59"/>
      <c r="B16" s="326" t="str">
        <f>IF('Deckblatt - Overview'!$S$1=1, "Wird das Bauteil prozesssicher ohne Abweichungen nach Zeichnung / Spezifikation (Kunden-Normen, Toleranzen) unter Serienbedingungen hergestellt werden (QS-0004)?","Will the component be manufactured process-safe without deviations according to drawing / specification (customer standards, tolerances) under series conditions (QS-0004)?")</f>
        <v>Wird das Bauteil prozesssicher ohne Abweichungen nach Zeichnung / Spezifikation (Kunden-Normen, Toleranzen) unter Serienbedingungen hergestellt werden (QS-0004)?</v>
      </c>
      <c r="C16" s="326"/>
      <c r="D16" s="327"/>
      <c r="E16" s="234">
        <v>1</v>
      </c>
      <c r="F16" s="250"/>
      <c r="G16" s="140"/>
      <c r="H16" s="141"/>
    </row>
    <row r="17" spans="1:11" ht="30.75" customHeight="1">
      <c r="A17" s="59"/>
      <c r="B17" s="320" t="str">
        <f>IF('Deckblatt - Overview'!$S$1=1, "Bemerkungen :", "Comments :")</f>
        <v>Bemerkungen :</v>
      </c>
      <c r="C17" s="321"/>
      <c r="D17" s="321"/>
      <c r="E17" s="321"/>
      <c r="F17" s="321"/>
      <c r="G17" s="321"/>
      <c r="H17" s="322"/>
    </row>
    <row r="18" spans="1:11" ht="5.9" customHeight="1">
      <c r="A18" s="59"/>
      <c r="B18" s="146"/>
      <c r="C18" s="147"/>
      <c r="D18" s="147"/>
      <c r="E18" s="151"/>
      <c r="F18" s="254"/>
      <c r="G18" s="152"/>
      <c r="H18" s="153"/>
    </row>
    <row r="19" spans="1:11" ht="24" customHeight="1">
      <c r="A19" s="59"/>
      <c r="B19" s="338" t="str">
        <f>IF('Deckblatt - Overview'!$S$1=1,"Ist die Herstellbarkeitserklärung (gesondertes Dokument, Reiter 4) durchgeführt und an KNDS D gesendet?","Has the manufacturability assessment (separate document, tab 4) been performed and sent to KNDS D?")</f>
        <v>Ist die Herstellbarkeitserklärung (gesondertes Dokument, Reiter 4) durchgeführt und an KNDS D gesendet?</v>
      </c>
      <c r="C19" s="338"/>
      <c r="D19" s="339"/>
      <c r="E19" s="234">
        <v>1</v>
      </c>
      <c r="F19" s="250"/>
      <c r="G19" s="140"/>
      <c r="H19" s="141"/>
    </row>
    <row r="20" spans="1:11" ht="30" customHeight="1">
      <c r="A20" s="59"/>
      <c r="B20" s="320" t="str">
        <f>IF('Deckblatt - Overview'!$S$1=1, "Bemerkungen :", "Comments :")</f>
        <v>Bemerkungen :</v>
      </c>
      <c r="C20" s="321"/>
      <c r="D20" s="321"/>
      <c r="E20" s="321"/>
      <c r="F20" s="321"/>
      <c r="G20" s="321"/>
      <c r="H20" s="322"/>
    </row>
    <row r="21" spans="1:11" s="235" customFormat="1" ht="5.9" customHeight="1">
      <c r="A21" s="36"/>
      <c r="B21" s="144"/>
      <c r="C21" s="144"/>
      <c r="D21" s="144"/>
      <c r="E21" s="144"/>
      <c r="F21" s="252"/>
      <c r="G21" s="144"/>
      <c r="H21" s="145"/>
      <c r="I21" s="203"/>
    </row>
    <row r="22" spans="1:11" ht="21" customHeight="1">
      <c r="A22" s="59"/>
      <c r="B22" s="334" t="str">
        <f>IF('Deckblatt - Overview'!$S$1=1,"Wurde die Herstellbarkeitsbewertung durchgeführt?","Has the manufacturability assessment been performed?")</f>
        <v>Wurde die Herstellbarkeitsbewertung durchgeführt?</v>
      </c>
      <c r="C22" s="334"/>
      <c r="D22" s="335"/>
      <c r="E22" s="234">
        <v>1</v>
      </c>
      <c r="F22" s="250"/>
      <c r="G22" s="140"/>
      <c r="H22" s="141"/>
    </row>
    <row r="23" spans="1:11" ht="30" customHeight="1">
      <c r="A23" s="59"/>
      <c r="B23" s="320" t="str">
        <f>IF('Deckblatt - Overview'!$S$1=1, "Bemerkungen :", "Comments :")</f>
        <v>Bemerkungen :</v>
      </c>
      <c r="C23" s="321"/>
      <c r="D23" s="321"/>
      <c r="E23" s="321"/>
      <c r="F23" s="321"/>
      <c r="G23" s="321"/>
      <c r="H23" s="322"/>
      <c r="K23" s="237"/>
    </row>
    <row r="24" spans="1:11" ht="29.25" customHeight="1">
      <c r="A24" s="59"/>
      <c r="B24" s="340" t="str">
        <f>IF('Deckblatt - Overview'!$S$1=1,"Wurde die Herstellbarkeitsbewertung durch KNDS D bewertet?","Has the manufacturability assessment been rated by KNDS D?")</f>
        <v>Wurde die Herstellbarkeitsbewertung durch KNDS D bewertet?</v>
      </c>
      <c r="C24" s="340"/>
      <c r="D24" s="340"/>
      <c r="E24" s="234">
        <v>1</v>
      </c>
      <c r="F24" s="250"/>
      <c r="G24" s="140"/>
      <c r="H24" s="141"/>
      <c r="K24" s="237"/>
    </row>
    <row r="25" spans="1:11" ht="19.75" customHeight="1">
      <c r="A25" s="59"/>
      <c r="B25" s="320" t="str">
        <f>IF('Deckblatt - Overview'!$S$1=1, "Bemerkungen :", "Comments :")</f>
        <v>Bemerkungen :</v>
      </c>
      <c r="C25" s="321"/>
      <c r="D25" s="321"/>
      <c r="E25" s="321"/>
      <c r="F25" s="321"/>
      <c r="G25" s="321"/>
      <c r="H25" s="322"/>
      <c r="K25" s="237"/>
    </row>
    <row r="26" spans="1:11" ht="21.75" customHeight="1">
      <c r="A26" s="59"/>
      <c r="B26" s="326" t="str">
        <f>IF('Deckblatt - Overview'!$S$1=1,"Ist ein System zur Personalqualifizierung in Bezug auf die Herstellung dieses Produktes vorhanden?"," Is there a system in place for personnel qualification related to the manufacture of this product?")</f>
        <v>Ist ein System zur Personalqualifizierung in Bezug auf die Herstellung dieses Produktes vorhanden?</v>
      </c>
      <c r="C26" s="326"/>
      <c r="D26" s="327"/>
      <c r="E26" s="234">
        <v>1</v>
      </c>
      <c r="F26" s="250"/>
      <c r="G26" s="140"/>
      <c r="H26" s="141"/>
      <c r="K26" s="237"/>
    </row>
    <row r="27" spans="1:11" ht="30" customHeight="1">
      <c r="A27" s="59"/>
      <c r="B27" s="320" t="str">
        <f>IF('Deckblatt - Overview'!$S$1=1, "Bemerkungen :", "Comments :")</f>
        <v>Bemerkungen :</v>
      </c>
      <c r="C27" s="321"/>
      <c r="D27" s="321"/>
      <c r="E27" s="321"/>
      <c r="F27" s="321"/>
      <c r="G27" s="321"/>
      <c r="H27" s="322"/>
      <c r="K27" s="238"/>
    </row>
    <row r="28" spans="1:11" ht="5.25" customHeight="1">
      <c r="A28" s="59"/>
      <c r="B28" s="146"/>
      <c r="C28" s="147"/>
      <c r="D28" s="147"/>
      <c r="E28" s="151"/>
      <c r="F28" s="254"/>
      <c r="G28" s="152"/>
      <c r="H28" s="153"/>
      <c r="K28" s="238"/>
    </row>
    <row r="29" spans="1:11" ht="24.75" customHeight="1">
      <c r="A29" s="59"/>
      <c r="B29" s="341" t="str">
        <f>IF('Deckblatt - Overview'!$S$1=1,"Gibt es auf den Zeichnungen/ Bauunterlagen - (auch Unterbaugruppen) eine Eintragung zu (einem) zugelassenen Lieferanten/ Unterlieferanten","Is there on the drawings/construction documents - (also sub-assemblies) an entry to (one of) approved (sub-)supplier(s)")</f>
        <v>Gibt es auf den Zeichnungen/ Bauunterlagen - (auch Unterbaugruppen) eine Eintragung zu (einem) zugelassenen Lieferanten/ Unterlieferanten</v>
      </c>
      <c r="C29" s="326"/>
      <c r="D29" s="327"/>
      <c r="E29" s="234">
        <v>1</v>
      </c>
      <c r="F29" s="250"/>
      <c r="G29" s="140"/>
      <c r="H29" s="141"/>
      <c r="K29" s="238"/>
    </row>
    <row r="30" spans="1:11" ht="30" customHeight="1">
      <c r="A30" s="59"/>
      <c r="B30" s="320" t="str">
        <f>IF('Deckblatt - Overview'!$S$1=1, "Bemerkungen :", "Comments :")</f>
        <v>Bemerkungen :</v>
      </c>
      <c r="C30" s="321"/>
      <c r="D30" s="321"/>
      <c r="E30" s="321"/>
      <c r="F30" s="321"/>
      <c r="G30" s="321"/>
      <c r="H30" s="322"/>
      <c r="K30" s="238"/>
    </row>
    <row r="31" spans="1:11" s="210" customFormat="1" ht="5.9" customHeight="1">
      <c r="A31" s="225"/>
      <c r="B31" s="146"/>
      <c r="C31" s="147"/>
      <c r="D31" s="147"/>
      <c r="E31" s="151"/>
      <c r="F31" s="254"/>
      <c r="G31" s="152"/>
      <c r="H31" s="153"/>
      <c r="I31" s="203">
        <f>IF(E38 = 0,0,1)</f>
        <v>1</v>
      </c>
      <c r="K31" s="238"/>
    </row>
    <row r="32" spans="1:11" ht="26.5" customHeight="1">
      <c r="A32" s="59"/>
      <c r="B32" s="326" t="str">
        <f>IF('Deckblatt - Overview'!$S$1=1,"Können alle vorgeschriebenen technischen- und Qualitätsforderungen erfüllt werden? ","Can all prescribed technical and quality requirements be met?")</f>
        <v xml:space="preserve">Können alle vorgeschriebenen technischen- und Qualitätsforderungen erfüllt werden? </v>
      </c>
      <c r="C32" s="326"/>
      <c r="D32" s="327"/>
      <c r="E32" s="234">
        <v>1</v>
      </c>
      <c r="F32" s="250"/>
      <c r="G32" s="140"/>
      <c r="H32" s="141"/>
      <c r="K32" s="238"/>
    </row>
    <row r="33" spans="1:11" ht="26.5" customHeight="1">
      <c r="A33" s="59"/>
      <c r="B33" s="320" t="str">
        <f>IF('Deckblatt - Overview'!$S$1=1, "Bemerkungen :", "Comments :")</f>
        <v>Bemerkungen :</v>
      </c>
      <c r="C33" s="321"/>
      <c r="D33" s="321"/>
      <c r="E33" s="321"/>
      <c r="F33" s="321"/>
      <c r="G33" s="321"/>
      <c r="H33" s="322"/>
      <c r="K33" s="238"/>
    </row>
    <row r="34" spans="1:11" ht="5.9" customHeight="1">
      <c r="A34" s="59"/>
      <c r="B34" s="144"/>
      <c r="C34" s="144"/>
      <c r="D34" s="112"/>
      <c r="E34" s="167"/>
      <c r="F34" s="255"/>
      <c r="G34" s="168"/>
      <c r="H34" s="169"/>
      <c r="K34" s="238"/>
    </row>
    <row r="35" spans="1:11" ht="26.5" customHeight="1">
      <c r="A35" s="59"/>
      <c r="B35" s="326" t="str">
        <f>IF('Deckblatt - Overview'!$S$1=1,"Können alle vorgeschriebenen Termine für die geplanten Mengen erfüllt werden? ","Can all the prescribed deadlines for the planned quantities be met?")</f>
        <v xml:space="preserve">Können alle vorgeschriebenen Termine für die geplanten Mengen erfüllt werden? </v>
      </c>
      <c r="C35" s="326"/>
      <c r="D35" s="327"/>
      <c r="E35" s="234">
        <v>1</v>
      </c>
      <c r="F35" s="250"/>
      <c r="G35" s="140"/>
      <c r="H35" s="141"/>
      <c r="K35" s="238"/>
    </row>
    <row r="36" spans="1:11" ht="30" customHeight="1">
      <c r="B36" s="320" t="str">
        <f>IF('Deckblatt - Overview'!$S$1=1, "Bemerkungen :", "Comments :")</f>
        <v>Bemerkungen :</v>
      </c>
      <c r="C36" s="321"/>
      <c r="D36" s="321"/>
      <c r="E36" s="321"/>
      <c r="F36" s="321"/>
      <c r="G36" s="321"/>
      <c r="H36" s="322"/>
    </row>
    <row r="37" spans="1:11" ht="23.5" customHeight="1">
      <c r="B37" s="146"/>
      <c r="C37" s="147"/>
      <c r="D37" s="147"/>
      <c r="E37" s="151"/>
      <c r="F37" s="254"/>
      <c r="G37" s="152"/>
      <c r="H37" s="154"/>
    </row>
    <row r="38" spans="1:11" ht="27" customHeight="1">
      <c r="B38" s="135" t="str">
        <f>'Deckblatt - Overview'!B15</f>
        <v>03 AQAP Forderungen</v>
      </c>
      <c r="C38" s="136"/>
      <c r="D38" s="136"/>
      <c r="E38" s="137">
        <f>SUM(E39:E55)</f>
        <v>7</v>
      </c>
      <c r="F38" s="249" t="str">
        <f>IF('Deckblatt - Overview'!$S$1=1,"KW/Jahr","CW/YY")</f>
        <v>KW/Jahr</v>
      </c>
      <c r="G38" s="138"/>
      <c r="H38" s="139">
        <f>IF(E38=0,"",SUM(H39:H55)/E38)</f>
        <v>0</v>
      </c>
    </row>
    <row r="39" spans="1:11" ht="23.25" customHeight="1">
      <c r="B39" s="334" t="str">
        <f>IF('Deckblatt - Overview'!$S$1=1,"Ist der QM-Plan (in Anlehnung an ISO 10005 und  AQAP-2105) erstellt und an KNDS D weitergeleitet?","Has the QM plan (based on ISO 10005 and AQAP-2105) been prepared and forwarded to KNDS D?")</f>
        <v>Ist der QM-Plan (in Anlehnung an ISO 10005 und  AQAP-2105) erstellt und an KNDS D weitergeleitet?</v>
      </c>
      <c r="C39" s="334"/>
      <c r="D39" s="335"/>
      <c r="E39" s="234">
        <v>1</v>
      </c>
      <c r="F39" s="250"/>
      <c r="G39" s="140"/>
      <c r="H39" s="141"/>
    </row>
    <row r="40" spans="1:11" ht="14.25" customHeight="1">
      <c r="B40" s="144"/>
      <c r="C40" s="147"/>
      <c r="D40" s="147"/>
      <c r="E40" s="155"/>
      <c r="F40" s="256"/>
      <c r="G40" s="156"/>
      <c r="H40" s="157"/>
      <c r="I40" s="239"/>
      <c r="J40" s="59"/>
    </row>
    <row r="41" spans="1:11" ht="30" customHeight="1">
      <c r="B41" s="336" t="str">
        <f>IF('Deckblatt - Overview'!$S$1=1,"Ist ein Risikomanagementplan für den Vertragsumfang unter Anwendung der Grundsätze und Leitlinien der ISO 31000 erstellt und liegt dieser KNDS D vor?","Has a risk management plan for the contract scope been prepared using the principles and guidelines of ISO 31000 and is KNDS D in possession of it?")</f>
        <v>Ist ein Risikomanagementplan für den Vertragsumfang unter Anwendung der Grundsätze und Leitlinien der ISO 31000 erstellt und liegt dieser KNDS D vor?</v>
      </c>
      <c r="C41" s="336"/>
      <c r="D41" s="337"/>
      <c r="E41" s="234">
        <v>1</v>
      </c>
      <c r="F41" s="250"/>
      <c r="G41" s="140"/>
      <c r="H41" s="141">
        <v>0</v>
      </c>
    </row>
    <row r="42" spans="1:11" ht="30" customHeight="1">
      <c r="B42" s="320" t="str">
        <f>IF('Deckblatt - Overview'!$S$1=1, "Bemerkungen :", "Comments :")</f>
        <v>Bemerkungen :</v>
      </c>
      <c r="C42" s="321"/>
      <c r="D42" s="321"/>
      <c r="E42" s="321"/>
      <c r="F42" s="321"/>
      <c r="G42" s="321"/>
      <c r="H42" s="322"/>
    </row>
    <row r="43" spans="1:11" ht="5.9" customHeight="1">
      <c r="B43" s="146"/>
      <c r="C43" s="147"/>
      <c r="D43" s="147"/>
      <c r="E43" s="151"/>
      <c r="F43" s="254"/>
      <c r="G43" s="152"/>
      <c r="H43" s="153"/>
    </row>
    <row r="44" spans="1:11" ht="31.5" customHeight="1">
      <c r="B44" s="336" t="str">
        <f>IF('Deckblatt - Overview'!$S$1=1,"Es ist ein Konfigurationsmanagementplan (CMP) für den Vertragsumfang zu erstellen, der die vertragliche Anwendung des Konfigurationsmanagements (CM) gem. ACMP 2100 und etwaiger im Vertrag enthaltener CM-Zusatzklauseln beschreibt.","A configuration management plan (CMP) shall be prepared for the contract scope describing the contractual application of configuration management (CM) in accordance with ACMP 2100 and any additional CM clauses included in the contract.")</f>
        <v>Es ist ein Konfigurationsmanagementplan (CMP) für den Vertragsumfang zu erstellen, der die vertragliche Anwendung des Konfigurationsmanagements (CM) gem. ACMP 2100 und etwaiger im Vertrag enthaltener CM-Zusatzklauseln beschreibt.</v>
      </c>
      <c r="C44" s="336"/>
      <c r="D44" s="337"/>
      <c r="E44" s="234">
        <v>1</v>
      </c>
      <c r="F44" s="250"/>
      <c r="G44" s="140"/>
      <c r="H44" s="141">
        <v>0</v>
      </c>
    </row>
    <row r="45" spans="1:11" ht="30" customHeight="1">
      <c r="B45" s="320" t="str">
        <f>IF('Deckblatt - Overview'!$S$1=1, "Bemerkungen :", "Comments :")</f>
        <v>Bemerkungen :</v>
      </c>
      <c r="C45" s="321"/>
      <c r="D45" s="321"/>
      <c r="E45" s="321"/>
      <c r="F45" s="321"/>
      <c r="G45" s="321"/>
      <c r="H45" s="322"/>
    </row>
    <row r="46" spans="1:11" ht="5.9" customHeight="1">
      <c r="B46" s="144"/>
      <c r="C46" s="144"/>
      <c r="D46" s="144"/>
      <c r="E46" s="144"/>
      <c r="F46" s="252"/>
      <c r="G46" s="144"/>
      <c r="H46" s="145"/>
    </row>
    <row r="47" spans="1:11" ht="24.75" customHeight="1">
      <c r="B47" s="331" t="str">
        <f>IF('Deckblatt - Overview'!$S$1=1,"Ist für die Qualifikations-/Verifikationsaktivitäten ein Verifikationsplan (inkl Software) in Abstimmung mit KNDS D erstellt?"," Has a verification plan (incl. software) been  prepared for the qualification/verification activities in coordination with KNDS D?")</f>
        <v>Ist für die Qualifikations-/Verifikationsaktivitäten ein Verifikationsplan (inkl Software) in Abstimmung mit KNDS D erstellt?</v>
      </c>
      <c r="C47" s="331"/>
      <c r="D47" s="332"/>
      <c r="E47" s="234">
        <v>1</v>
      </c>
      <c r="F47" s="250"/>
      <c r="G47" s="140"/>
      <c r="H47" s="141">
        <v>0</v>
      </c>
    </row>
    <row r="48" spans="1:11" ht="30" customHeight="1">
      <c r="B48" s="320" t="str">
        <f>IF('Deckblatt - Overview'!$S$1=1, "Bemerkungen :", "Comments :")</f>
        <v>Bemerkungen :</v>
      </c>
      <c r="C48" s="321"/>
      <c r="D48" s="321"/>
      <c r="E48" s="321"/>
      <c r="F48" s="321"/>
      <c r="G48" s="321"/>
      <c r="H48" s="322"/>
      <c r="I48" s="203" t="e">
        <f>IF(#REF! = 0,0,1)</f>
        <v>#REF!</v>
      </c>
    </row>
    <row r="49" spans="2:9" ht="5.9" customHeight="1">
      <c r="B49" s="146"/>
      <c r="C49" s="147"/>
      <c r="D49" s="147"/>
      <c r="E49" s="151"/>
      <c r="F49" s="254"/>
      <c r="G49" s="152"/>
      <c r="H49" s="153"/>
    </row>
    <row r="50" spans="2:9" ht="30" customHeight="1">
      <c r="B50" s="336" t="str">
        <f>IF('Deckblatt - Overview'!$S$1=1,"Sind die in der Spezifikation (gegebenenfalls auch mehrere) geforderten Anforderungen durch Tests, Berechnungen oder Analogienachweise erfolgreich nachgewiesen worden (Validierung)?","Have any requirements demanded in the specification (including several, if applicable) been successfully demonstrated by tests, calculations, or proofs by analogy (Validierung)?")</f>
        <v>Sind die in der Spezifikation (gegebenenfalls auch mehrere) geforderten Anforderungen durch Tests, Berechnungen oder Analogienachweise erfolgreich nachgewiesen worden (Validierung)?</v>
      </c>
      <c r="C50" s="336"/>
      <c r="D50" s="337"/>
      <c r="E50" s="234">
        <v>1</v>
      </c>
      <c r="F50" s="250"/>
      <c r="G50" s="140"/>
      <c r="H50" s="141">
        <v>0</v>
      </c>
    </row>
    <row r="51" spans="2:9" ht="30" customHeight="1">
      <c r="B51" s="320" t="str">
        <f>IF('Deckblatt - Overview'!$S$1=1, "Bemerkungen :", "Comments :")</f>
        <v>Bemerkungen :</v>
      </c>
      <c r="C51" s="321"/>
      <c r="D51" s="321"/>
      <c r="E51" s="321"/>
      <c r="F51" s="321"/>
      <c r="G51" s="321"/>
      <c r="H51" s="322"/>
      <c r="I51" s="203">
        <f>IF(E57 = 0,0,1)</f>
        <v>1</v>
      </c>
    </row>
    <row r="52" spans="2:9" ht="5.9" customHeight="1">
      <c r="B52" s="158"/>
      <c r="C52" s="158"/>
      <c r="D52" s="159"/>
      <c r="E52" s="160"/>
      <c r="F52" s="257"/>
      <c r="G52" s="161"/>
      <c r="H52" s="154"/>
    </row>
    <row r="53" spans="2:9" ht="18" customHeight="1">
      <c r="B53" s="331" t="str">
        <f>IF('Deckblatt - Overview'!$S$1=1,"Werden ggfls. die softwarespezifischen Qualitätsanforderungen nach der AQAP-2210 erfüllt?"," If necessary, are the software-specific quality requirements according to AQAP-2210 fulfilled??")</f>
        <v>Werden ggfls. die softwarespezifischen Qualitätsanforderungen nach der AQAP-2210 erfüllt?</v>
      </c>
      <c r="C53" s="331"/>
      <c r="D53" s="332"/>
      <c r="E53" s="234">
        <v>1</v>
      </c>
      <c r="F53" s="250"/>
      <c r="G53" s="140"/>
      <c r="H53" s="141">
        <v>0</v>
      </c>
    </row>
    <row r="54" spans="2:9" ht="29.25" customHeight="1">
      <c r="B54" s="320" t="str">
        <f>IF('Deckblatt - Overview'!$S$1=1, "Bemerkungen :", "Comments :")</f>
        <v>Bemerkungen :</v>
      </c>
      <c r="C54" s="321"/>
      <c r="D54" s="321"/>
      <c r="E54" s="321"/>
      <c r="F54" s="321"/>
      <c r="G54" s="321"/>
      <c r="H54" s="322"/>
    </row>
    <row r="55" spans="2:9" ht="38.25" customHeight="1">
      <c r="B55" s="244" t="str">
        <f>IF('Deckblatt - Overview'!$S$1=1,"Sind die in dem Tabellenblatt `geforderten Dokumente` an KNDS D gesendet?","Have the documents requested in the ´Documents requested´ tab been sent to KNDS D?")</f>
        <v>Sind die in dem Tabellenblatt `geforderten Dokumente` an KNDS D gesendet?</v>
      </c>
      <c r="C55" s="147"/>
      <c r="D55" s="147"/>
      <c r="E55" s="234">
        <v>1</v>
      </c>
      <c r="F55" s="250"/>
      <c r="G55" s="140"/>
      <c r="H55" s="141">
        <v>0</v>
      </c>
    </row>
    <row r="56" spans="2:9" ht="25.5" customHeight="1">
      <c r="B56" s="146"/>
      <c r="C56" s="147"/>
      <c r="D56" s="147"/>
      <c r="E56" s="151"/>
      <c r="F56" s="254"/>
      <c r="G56" s="152"/>
      <c r="H56" s="154"/>
    </row>
    <row r="57" spans="2:9" ht="20.5" customHeight="1">
      <c r="B57" s="135" t="str">
        <f>'Deckblatt - Overview'!B16</f>
        <v>04 Kennzeichnung und Verpackung</v>
      </c>
      <c r="C57" s="136"/>
      <c r="D57" s="136"/>
      <c r="E57" s="137">
        <f>SUM(E58:E61)</f>
        <v>2</v>
      </c>
      <c r="F57" s="249" t="str">
        <f>IF('Deckblatt - Overview'!$S$1=1,"KW/Jahr","CW/YY")</f>
        <v>KW/Jahr</v>
      </c>
      <c r="G57" s="138"/>
      <c r="H57" s="139">
        <f>IF(E57=0,"",SUM(H58:H61)/E57)</f>
        <v>0</v>
      </c>
      <c r="I57" s="203">
        <f>IF(E75 = 0,0,1)</f>
        <v>1</v>
      </c>
    </row>
    <row r="58" spans="2:9" ht="24" customHeight="1">
      <c r="B58" s="329" t="str">
        <f>IF('Deckblatt - Overview'!$S$1=1,"Wird die Verpackung mit KNDS D abgestimmt und von KNDS D freigegeben (Verpackungsforschrift-bei Bedarf)?","Is the packaging coordinated with KNDS D and approved by KNDS D (packaging specification-if required)?")</f>
        <v>Wird die Verpackung mit KNDS D abgestimmt und von KNDS D freigegeben (Verpackungsforschrift-bei Bedarf)?</v>
      </c>
      <c r="C58" s="329"/>
      <c r="D58" s="333"/>
      <c r="E58" s="234">
        <v>1</v>
      </c>
      <c r="F58" s="250"/>
      <c r="G58" s="140"/>
      <c r="H58" s="141"/>
    </row>
    <row r="59" spans="2:9" ht="24" customHeight="1">
      <c r="B59" s="320" t="str">
        <f>IF('Deckblatt - Overview'!$S$1=1, "Bemerkungen :", "Comments :")</f>
        <v>Bemerkungen :</v>
      </c>
      <c r="C59" s="321"/>
      <c r="D59" s="321"/>
      <c r="E59" s="321"/>
      <c r="F59" s="321"/>
      <c r="G59" s="321"/>
      <c r="H59" s="322"/>
    </row>
    <row r="60" spans="2:9" ht="5.9" customHeight="1">
      <c r="B60" s="144"/>
      <c r="C60" s="118"/>
      <c r="D60" s="118"/>
      <c r="E60" s="151"/>
      <c r="F60" s="254"/>
      <c r="G60" s="152"/>
      <c r="H60" s="154"/>
    </row>
    <row r="61" spans="2:9" ht="24" customHeight="1">
      <c r="B61" s="329" t="str">
        <f>IF('Deckblatt - Overview'!$S$1=1,"Kann die AIT Kennzeichnung nach Vorgabe lesbar und vollständig angebracht werden (QR / GTIN(QS008))?","Can the AIT marking be applied legibly and completely as specified (QR / GTIN(QS008))?")</f>
        <v>Kann die AIT Kennzeichnung nach Vorgabe lesbar und vollständig angebracht werden (QR / GTIN(QS008))?</v>
      </c>
      <c r="C61" s="329"/>
      <c r="D61" s="333"/>
      <c r="E61" s="234">
        <v>1</v>
      </c>
      <c r="F61" s="250"/>
      <c r="G61" s="140"/>
      <c r="H61" s="141">
        <v>0</v>
      </c>
    </row>
    <row r="62" spans="2:9" ht="34.5" customHeight="1">
      <c r="B62" s="320" t="str">
        <f>IF('Deckblatt - Overview'!$S$1=1, "Bemerkungen :", "Comments :")</f>
        <v>Bemerkungen :</v>
      </c>
      <c r="C62" s="321"/>
      <c r="D62" s="321"/>
      <c r="E62" s="321"/>
      <c r="F62" s="321"/>
      <c r="G62" s="321"/>
      <c r="H62" s="322"/>
    </row>
    <row r="63" spans="2:9" ht="6.75" customHeight="1">
      <c r="B63" s="144"/>
      <c r="C63" s="144"/>
      <c r="D63" s="144"/>
      <c r="E63" s="144"/>
      <c r="F63" s="252"/>
      <c r="G63" s="144"/>
      <c r="H63" s="145"/>
    </row>
    <row r="64" spans="2:9" ht="27" customHeight="1">
      <c r="B64" s="144"/>
      <c r="C64" s="144"/>
      <c r="D64" s="144"/>
      <c r="E64" s="144"/>
      <c r="F64" s="252"/>
      <c r="G64" s="144"/>
      <c r="H64" s="145"/>
    </row>
    <row r="65" spans="2:9" ht="63" customHeight="1">
      <c r="B65" s="144"/>
      <c r="C65" s="144"/>
      <c r="D65" s="144"/>
      <c r="E65" s="144"/>
      <c r="F65" s="252"/>
      <c r="G65" s="144"/>
      <c r="H65" s="145"/>
    </row>
    <row r="66" spans="2:9" ht="16.5" customHeight="1">
      <c r="B66" s="144"/>
      <c r="C66" s="144"/>
      <c r="D66" s="144"/>
      <c r="E66" s="144"/>
      <c r="F66" s="252"/>
      <c r="G66" s="144"/>
      <c r="H66" s="145"/>
    </row>
    <row r="67" spans="2:9" ht="24" customHeight="1">
      <c r="B67" s="135" t="str">
        <f>'Deckblatt - Overview'!B17</f>
        <v>05 Prüfablauf- und Prüfplan</v>
      </c>
      <c r="C67" s="162"/>
      <c r="D67" s="136"/>
      <c r="E67" s="137">
        <f>SUM(E69:E72)</f>
        <v>2</v>
      </c>
      <c r="F67" s="249" t="str">
        <f>IF('Deckblatt - Overview'!$S$1=1,"KW/Jahr","CW/YY")</f>
        <v>KW/Jahr</v>
      </c>
      <c r="G67" s="138"/>
      <c r="H67" s="139">
        <f>IF(E67=0,"",SUM(H69:H72)/E67)</f>
        <v>0</v>
      </c>
    </row>
    <row r="68" spans="2:9" s="235" customFormat="1" ht="7.5" customHeight="1">
      <c r="B68" s="163"/>
      <c r="C68" s="162"/>
      <c r="D68" s="162"/>
      <c r="E68" s="164"/>
      <c r="F68" s="258"/>
      <c r="G68" s="165"/>
      <c r="H68" s="166"/>
      <c r="I68" s="203"/>
    </row>
    <row r="69" spans="2:9" ht="27" customHeight="1">
      <c r="B69" s="329" t="str">
        <f>IF('Deckblatt - Overview'!$S$1=1,"Ist ein Prüfablaufplan, der alle Prüfungen in der gesamten Herstellkette (auch Unterprozesse) vom Wareneingang bis zur Lieferung, erstellt?","Has an inspection plan flowchart (control plan), which covers all inspections in the entire manufacturing chain (including sub-processes) from goods receipt to delivery, been prepared?")</f>
        <v>Ist ein Prüfablaufplan, der alle Prüfungen in der gesamten Herstellkette (auch Unterprozesse) vom Wareneingang bis zur Lieferung, erstellt?</v>
      </c>
      <c r="C69" s="329"/>
      <c r="D69" s="333"/>
      <c r="E69" s="234">
        <v>1</v>
      </c>
      <c r="F69" s="250"/>
      <c r="G69" s="140"/>
      <c r="H69" s="141"/>
      <c r="I69" s="203">
        <f>IF(E86 = 0,0,1)</f>
        <v>1</v>
      </c>
    </row>
    <row r="70" spans="2:9" ht="30" customHeight="1">
      <c r="B70" s="320" t="str">
        <f>IF('Deckblatt - Overview'!$S$1=1, "Bemerkungen :", "Comments :")</f>
        <v>Bemerkungen :</v>
      </c>
      <c r="C70" s="321"/>
      <c r="D70" s="321"/>
      <c r="E70" s="321"/>
      <c r="F70" s="321"/>
      <c r="G70" s="321"/>
      <c r="H70" s="322"/>
    </row>
    <row r="71" spans="2:9" ht="9" customHeight="1">
      <c r="B71" s="146"/>
      <c r="C71" s="147"/>
      <c r="D71" s="147"/>
      <c r="E71" s="151"/>
      <c r="F71" s="254"/>
      <c r="G71" s="152"/>
      <c r="H71" s="153"/>
    </row>
    <row r="72" spans="2:9" ht="24" customHeight="1">
      <c r="B72" s="331" t="str">
        <f>IF('Deckblatt - Overview'!$S$1=1,"Sind die Prüfmerkmale für Serienteile festgelegt und bei Bedarf mit KNDS D abgestimmt?", "Are the inspection characteristics for series parts defined and, if required, coordinated with KNDS D?")</f>
        <v>Sind die Prüfmerkmale für Serienteile festgelegt und bei Bedarf mit KNDS D abgestimmt?</v>
      </c>
      <c r="C72" s="331"/>
      <c r="D72" s="332"/>
      <c r="E72" s="234">
        <v>1</v>
      </c>
      <c r="F72" s="250"/>
      <c r="G72" s="140"/>
      <c r="H72" s="141">
        <v>0</v>
      </c>
      <c r="I72" s="223"/>
    </row>
    <row r="73" spans="2:9" s="235" customFormat="1" ht="24" customHeight="1">
      <c r="B73" s="320" t="str">
        <f>IF('Deckblatt - Overview'!$S$1=1, "Bemerkungen :", "Comments :")</f>
        <v>Bemerkungen :</v>
      </c>
      <c r="C73" s="321"/>
      <c r="D73" s="321"/>
      <c r="E73" s="321"/>
      <c r="F73" s="321"/>
      <c r="G73" s="321"/>
      <c r="H73" s="322"/>
      <c r="I73" s="203"/>
    </row>
    <row r="74" spans="2:9" ht="5.9" customHeight="1">
      <c r="B74" s="146"/>
      <c r="C74" s="147"/>
      <c r="D74" s="147"/>
      <c r="E74" s="151"/>
      <c r="F74" s="254"/>
      <c r="G74" s="152"/>
      <c r="H74" s="153"/>
      <c r="I74" s="203">
        <f>IF(E93 = 0,0,1)</f>
        <v>1</v>
      </c>
    </row>
    <row r="75" spans="2:9" ht="24" customHeight="1">
      <c r="B75" s="135" t="str">
        <f>'Deckblatt - Overview'!B18</f>
        <v>06 Meßmittelplanung/beschaffung</v>
      </c>
      <c r="C75" s="136"/>
      <c r="D75" s="136"/>
      <c r="E75" s="137">
        <f>SUM(E77:E83)</f>
        <v>3</v>
      </c>
      <c r="F75" s="249" t="str">
        <f>IF('Deckblatt - Overview'!$S$1=1,"KW/Jahr","CW/YY")</f>
        <v>KW/Jahr</v>
      </c>
      <c r="G75" s="138"/>
      <c r="H75" s="139">
        <f>IF(E75=0,"",SUM(H77:H83)/E75)</f>
        <v>0</v>
      </c>
      <c r="I75" s="58"/>
    </row>
    <row r="76" spans="2:9" s="235" customFormat="1" ht="10.5" customHeight="1">
      <c r="B76" s="163"/>
      <c r="C76" s="162"/>
      <c r="D76" s="162"/>
      <c r="E76" s="164"/>
      <c r="F76" s="258"/>
      <c r="G76" s="165"/>
      <c r="H76" s="166"/>
    </row>
    <row r="77" spans="2:9" ht="24" customHeight="1">
      <c r="B77" s="326" t="str">
        <f>IF('Deckblatt - Overview'!$S$1=1,"Werden alle definierten Merkmale im Lehren-, Test- und Meßeinrichtungsprogramm berücksichtigt?","Are all defined characteristics considered in the gauge, test and measurement program?")</f>
        <v>Werden alle definierten Merkmale im Lehren-, Test- und Meßeinrichtungsprogramm berücksichtigt?</v>
      </c>
      <c r="C77" s="326"/>
      <c r="D77" s="327"/>
      <c r="E77" s="234">
        <v>1</v>
      </c>
      <c r="F77" s="250"/>
      <c r="G77" s="140"/>
      <c r="H77" s="141"/>
      <c r="I77" s="58"/>
    </row>
    <row r="78" spans="2:9" ht="24.65" customHeight="1">
      <c r="B78" s="320" t="str">
        <f>IF('Deckblatt - Overview'!$S$1=1, "Bemerkungen :", "Comments :")</f>
        <v>Bemerkungen :</v>
      </c>
      <c r="C78" s="321"/>
      <c r="D78" s="321"/>
      <c r="E78" s="321"/>
      <c r="F78" s="321"/>
      <c r="G78" s="321"/>
      <c r="H78" s="322"/>
      <c r="I78" s="58"/>
    </row>
    <row r="79" spans="2:9" ht="5.9" customHeight="1">
      <c r="B79" s="146"/>
      <c r="C79" s="147"/>
      <c r="D79" s="147"/>
      <c r="E79" s="151"/>
      <c r="F79" s="254"/>
      <c r="G79" s="152"/>
      <c r="H79" s="153"/>
      <c r="I79" s="58"/>
    </row>
    <row r="80" spans="2:9" ht="24" customHeight="1">
      <c r="B80" s="329" t="str">
        <f>IF('Deckblatt - Overview'!$S$1=1,"Erfolgt eine Abstimmung der Meßpunkte/ Meßvorschrift mit der Meßtechnik KNDS D?","Is there a coordination of the measuring points/measurement specification with the KNDS D measurement technology?")</f>
        <v>Erfolgt eine Abstimmung der Meßpunkte/ Meßvorschrift mit der Meßtechnik KNDS D?</v>
      </c>
      <c r="C80" s="329"/>
      <c r="D80" s="333"/>
      <c r="E80" s="234">
        <v>1</v>
      </c>
      <c r="F80" s="250"/>
      <c r="G80" s="140"/>
      <c r="H80" s="141">
        <v>0</v>
      </c>
      <c r="I80" s="58"/>
    </row>
    <row r="81" spans="2:10" ht="30" customHeight="1">
      <c r="B81" s="320" t="str">
        <f>IF('Deckblatt - Overview'!$S$1=1, "Bemerkungen :", "Comments :")</f>
        <v>Bemerkungen :</v>
      </c>
      <c r="C81" s="321"/>
      <c r="D81" s="321"/>
      <c r="E81" s="321"/>
      <c r="F81" s="321"/>
      <c r="G81" s="321"/>
      <c r="H81" s="322"/>
      <c r="I81" s="58"/>
    </row>
    <row r="82" spans="2:10" ht="5.9" customHeight="1">
      <c r="B82" s="146"/>
      <c r="C82" s="147"/>
      <c r="D82" s="147"/>
      <c r="E82" s="151"/>
      <c r="F82" s="254"/>
      <c r="G82" s="152"/>
      <c r="H82" s="153"/>
      <c r="I82" s="58"/>
    </row>
    <row r="83" spans="2:10" ht="24.65" customHeight="1">
      <c r="B83" s="326" t="str">
        <f>IF('Deckblatt - Overview'!$S$1=1,"Sind kalibrierte Messmittel zur Produktrealisierung vorhanden?","Are calibrated measuring devices available for product realization?")</f>
        <v>Sind kalibrierte Messmittel zur Produktrealisierung vorhanden?</v>
      </c>
      <c r="C83" s="326"/>
      <c r="D83" s="327"/>
      <c r="E83" s="234">
        <v>1</v>
      </c>
      <c r="F83" s="250"/>
      <c r="G83" s="140"/>
      <c r="H83" s="141">
        <v>0</v>
      </c>
      <c r="I83" s="58"/>
    </row>
    <row r="84" spans="2:10" ht="24.65" customHeight="1">
      <c r="B84" s="328" t="str">
        <f>IF('Deckblatt - Overview'!$S$1=1, "Bemerkungen :", "Comments :")</f>
        <v>Bemerkungen :</v>
      </c>
      <c r="C84" s="328"/>
      <c r="D84" s="328"/>
      <c r="E84" s="328"/>
      <c r="F84" s="328"/>
      <c r="G84" s="328"/>
      <c r="H84" s="328"/>
      <c r="I84" s="58"/>
    </row>
    <row r="85" spans="2:10" ht="5.9" customHeight="1">
      <c r="B85" s="146"/>
      <c r="C85" s="147"/>
      <c r="D85" s="147"/>
      <c r="E85" s="151"/>
      <c r="F85" s="254"/>
      <c r="G85" s="152"/>
      <c r="H85" s="153"/>
    </row>
    <row r="86" spans="2:10" ht="25.5" customHeight="1">
      <c r="B86" s="135" t="str">
        <f>'Deckblatt - Overview'!B19</f>
        <v>07 Produktionseinrichtungen</v>
      </c>
      <c r="C86" s="136"/>
      <c r="D86" s="136"/>
      <c r="E86" s="137">
        <f>SUM(E87:E90)</f>
        <v>2</v>
      </c>
      <c r="F86" s="249" t="str">
        <f>IF('Deckblatt - Overview'!$S$1=1,"KW/Jahr","CW/YY")</f>
        <v>KW/Jahr</v>
      </c>
      <c r="G86" s="138"/>
      <c r="H86" s="139">
        <f>IF(E86=0,"",SUM(H87:H90)/E86)</f>
        <v>0</v>
      </c>
    </row>
    <row r="87" spans="2:10" ht="24" customHeight="1">
      <c r="B87" s="329" t="str">
        <f>IF('Deckblatt - Overview'!$S$1=1,"Ist die Prozessabnahme mit KNDS D terminiert?","Is the process acceptance scheduled with KNDS D?")</f>
        <v>Ist die Prozessabnahme mit KNDS D terminiert?</v>
      </c>
      <c r="C87" s="329"/>
      <c r="D87" s="330"/>
      <c r="E87" s="234">
        <v>1</v>
      </c>
      <c r="F87" s="250"/>
      <c r="G87" s="140"/>
      <c r="H87" s="141"/>
      <c r="J87" s="238"/>
    </row>
    <row r="88" spans="2:10" ht="30" customHeight="1">
      <c r="B88" s="320" t="str">
        <f>IF('Deckblatt - Overview'!$S$1=1, "Bemerkungen :", "Comments :")</f>
        <v>Bemerkungen :</v>
      </c>
      <c r="C88" s="321"/>
      <c r="D88" s="321"/>
      <c r="E88" s="321"/>
      <c r="F88" s="321"/>
      <c r="G88" s="321"/>
      <c r="H88" s="322"/>
      <c r="J88" s="238"/>
    </row>
    <row r="89" spans="2:10" ht="5.9" customHeight="1">
      <c r="B89" s="158"/>
      <c r="C89" s="158"/>
      <c r="D89" s="159"/>
      <c r="E89" s="167"/>
      <c r="F89" s="255"/>
      <c r="G89" s="168"/>
      <c r="H89" s="169"/>
      <c r="J89" s="238"/>
    </row>
    <row r="90" spans="2:10" ht="35.25" customHeight="1">
      <c r="B90" s="329" t="str">
        <f>IF('Deckblatt - Overview'!$S$1=1,"Sind zur Erfüllung der Produktanforderungen alle spezifischen Maschinen und Vorrichtungen vorhanden?, wenn nein, ist die Beschaffung termingerecht geplant?","Are all specific machines and devices available to meet the product requirements? if not, is procurement planned on schedule?")</f>
        <v>Sind zur Erfüllung der Produktanforderungen alle spezifischen Maschinen und Vorrichtungen vorhanden?, wenn nein, ist die Beschaffung termingerecht geplant?</v>
      </c>
      <c r="C90" s="329"/>
      <c r="D90" s="330"/>
      <c r="E90" s="234">
        <v>1</v>
      </c>
      <c r="F90" s="250"/>
      <c r="G90" s="140"/>
      <c r="H90" s="141">
        <v>0</v>
      </c>
      <c r="J90" s="238"/>
    </row>
    <row r="91" spans="2:10" ht="30" customHeight="1">
      <c r="B91" s="320" t="str">
        <f>IF('Deckblatt - Overview'!$S$1=1, "Bemerkungen :", "Comments :")</f>
        <v>Bemerkungen :</v>
      </c>
      <c r="C91" s="321"/>
      <c r="D91" s="321"/>
      <c r="E91" s="321"/>
      <c r="F91" s="321"/>
      <c r="G91" s="321"/>
      <c r="H91" s="322"/>
      <c r="J91" s="238"/>
    </row>
    <row r="92" spans="2:10" ht="15.75" customHeight="1">
      <c r="B92" s="146"/>
      <c r="C92" s="147"/>
      <c r="D92" s="147"/>
      <c r="E92" s="170"/>
      <c r="F92" s="259"/>
      <c r="G92" s="171"/>
      <c r="H92" s="172"/>
      <c r="J92" s="238"/>
    </row>
    <row r="93" spans="2:10" ht="18">
      <c r="B93" s="135" t="str">
        <f>'Deckblatt - Overview'!B20</f>
        <v>08  Erstmuster</v>
      </c>
      <c r="C93" s="136"/>
      <c r="D93" s="136"/>
      <c r="E93" s="137">
        <f>SUM(E95)</f>
        <v>1</v>
      </c>
      <c r="F93" s="249" t="str">
        <f>IF('Deckblatt - Overview'!$S$1=1,"KW/Jahr","CW/YY")</f>
        <v>KW/Jahr</v>
      </c>
      <c r="G93" s="138"/>
      <c r="H93" s="139">
        <f>IF(E93=0,"",SUM(H94:H97)/E93)</f>
        <v>0</v>
      </c>
      <c r="J93" s="238"/>
    </row>
    <row r="94" spans="2:10" s="235" customFormat="1" ht="8.25" customHeight="1">
      <c r="B94" s="163"/>
      <c r="C94" s="162"/>
      <c r="D94" s="162"/>
      <c r="E94" s="164"/>
      <c r="F94" s="258"/>
      <c r="G94" s="165"/>
      <c r="H94" s="166"/>
      <c r="I94" s="203"/>
      <c r="J94" s="238"/>
    </row>
    <row r="95" spans="2:10" ht="29.25" customHeight="1">
      <c r="B95" s="158" t="str">
        <f>IF('Deckblatt - Overview'!$S$1=1,"Ist die vollständige Erstbemusterung (gem. QS-0004) durchgeführt?", "Has the complete First Article Inspection (according to QS-0004) been carried out?")</f>
        <v>Ist die vollständige Erstbemusterung (gem. QS-0004) durchgeführt?</v>
      </c>
      <c r="C95" s="158"/>
      <c r="D95" s="173"/>
      <c r="E95" s="234">
        <v>1</v>
      </c>
      <c r="F95" s="250"/>
      <c r="G95" s="140"/>
      <c r="H95" s="141"/>
      <c r="J95" s="238"/>
    </row>
    <row r="96" spans="2:10">
      <c r="B96" s="146"/>
      <c r="C96" s="147"/>
      <c r="D96" s="147"/>
      <c r="E96" s="151"/>
      <c r="F96" s="254"/>
      <c r="G96" s="152"/>
      <c r="H96" s="153"/>
      <c r="J96" s="238"/>
    </row>
    <row r="97" spans="2:10" ht="30" customHeight="1">
      <c r="B97" s="320" t="str">
        <f>IF('Deckblatt - Overview'!$S$1=1, "Bemerkungen :", "Comments :")</f>
        <v>Bemerkungen :</v>
      </c>
      <c r="C97" s="321"/>
      <c r="D97" s="321"/>
      <c r="E97" s="321"/>
      <c r="F97" s="321"/>
      <c r="G97" s="321"/>
      <c r="H97" s="322"/>
      <c r="J97" s="238"/>
    </row>
    <row r="98" spans="2:10">
      <c r="B98" s="58"/>
      <c r="C98" s="58"/>
      <c r="D98" s="58"/>
      <c r="E98" s="58"/>
      <c r="F98" s="260"/>
      <c r="G98" s="58"/>
      <c r="H98" s="240"/>
      <c r="J98" s="238"/>
    </row>
    <row r="99" spans="2:10">
      <c r="B99" s="58"/>
      <c r="C99" s="58"/>
      <c r="D99" s="58"/>
      <c r="E99" s="58"/>
      <c r="F99" s="260"/>
      <c r="G99" s="58"/>
      <c r="H99" s="240"/>
    </row>
    <row r="100" spans="2:10">
      <c r="B100" s="58"/>
      <c r="C100" s="58"/>
      <c r="D100" s="58"/>
      <c r="E100" s="58"/>
      <c r="F100" s="260"/>
      <c r="G100" s="58"/>
      <c r="H100" s="240"/>
    </row>
    <row r="101" spans="2:10">
      <c r="B101" s="58"/>
      <c r="C101" s="58"/>
      <c r="D101" s="58"/>
      <c r="E101" s="58"/>
      <c r="F101" s="260"/>
      <c r="G101" s="58"/>
      <c r="H101" s="240"/>
    </row>
    <row r="102" spans="2:10">
      <c r="B102" s="58"/>
      <c r="C102" s="58"/>
      <c r="D102" s="58"/>
      <c r="E102" s="58"/>
      <c r="F102" s="260"/>
      <c r="G102" s="58"/>
      <c r="H102" s="240"/>
    </row>
    <row r="103" spans="2:10">
      <c r="B103" s="58"/>
      <c r="C103" s="58"/>
      <c r="D103" s="58"/>
      <c r="E103" s="58"/>
      <c r="F103" s="260"/>
      <c r="G103" s="58"/>
      <c r="H103" s="240"/>
    </row>
    <row r="104" spans="2:10">
      <c r="B104" s="58"/>
      <c r="C104" s="58"/>
      <c r="D104" s="58"/>
      <c r="E104" s="58"/>
      <c r="F104" s="260"/>
      <c r="G104" s="58"/>
      <c r="H104" s="240"/>
    </row>
  </sheetData>
  <sheetProtection algorithmName="SHA-512" hashValue="kzT2Lxvcwe52oaLhpUR3G6AV+OzMqhNPPHzcBuXS9RzhTrHFtDZY/aVIAj7u8ZBvbunKbExUHM9BJ8uY3pQGUQ==" saltValue="0EH9Kc/M8qZNcJJx9SdYDQ==" spinCount="100000" sheet="1" selectLockedCells="1"/>
  <mergeCells count="51">
    <mergeCell ref="B17:H17"/>
    <mergeCell ref="C3:C4"/>
    <mergeCell ref="B7:D7"/>
    <mergeCell ref="B10:D10"/>
    <mergeCell ref="B11:H11"/>
    <mergeCell ref="B16:D16"/>
    <mergeCell ref="B33:H33"/>
    <mergeCell ref="B19:D19"/>
    <mergeCell ref="B20:H20"/>
    <mergeCell ref="B22:D22"/>
    <mergeCell ref="B23:H23"/>
    <mergeCell ref="B24:D24"/>
    <mergeCell ref="B25:H25"/>
    <mergeCell ref="B26:D26"/>
    <mergeCell ref="B27:H27"/>
    <mergeCell ref="B29:D29"/>
    <mergeCell ref="B30:H30"/>
    <mergeCell ref="B32:D32"/>
    <mergeCell ref="B53:D53"/>
    <mergeCell ref="B35:D35"/>
    <mergeCell ref="B36:H36"/>
    <mergeCell ref="B39:D39"/>
    <mergeCell ref="B41:D41"/>
    <mergeCell ref="B42:H42"/>
    <mergeCell ref="B44:D44"/>
    <mergeCell ref="B45:H45"/>
    <mergeCell ref="B47:D47"/>
    <mergeCell ref="B48:H48"/>
    <mergeCell ref="B50:D50"/>
    <mergeCell ref="B51:H51"/>
    <mergeCell ref="B58:D58"/>
    <mergeCell ref="B59:H59"/>
    <mergeCell ref="B61:D61"/>
    <mergeCell ref="B62:H62"/>
    <mergeCell ref="B69:D69"/>
    <mergeCell ref="B91:H91"/>
    <mergeCell ref="B8:H8"/>
    <mergeCell ref="B97:H97"/>
    <mergeCell ref="B81:H81"/>
    <mergeCell ref="B83:D83"/>
    <mergeCell ref="B84:H84"/>
    <mergeCell ref="B87:D87"/>
    <mergeCell ref="B88:H88"/>
    <mergeCell ref="B90:D90"/>
    <mergeCell ref="B70:H70"/>
    <mergeCell ref="B72:D72"/>
    <mergeCell ref="B73:H73"/>
    <mergeCell ref="B77:D77"/>
    <mergeCell ref="B78:H78"/>
    <mergeCell ref="B80:D80"/>
    <mergeCell ref="B54:H54"/>
  </mergeCells>
  <hyperlinks>
    <hyperlink ref="B55" location="'geforderte Dok.-req.Doc.'!Druckbereich" display="'geforderte Dok.-req.Doc.'!Druckbereich"/>
    <hyperlink ref="B19:D19" location="'Herstellb. - Manufacturability'!A1" display="'Herstellb. - Manufacturability'!A1"/>
  </hyperlinks>
  <pageMargins left="0.23622047244094491" right="0.23622047244094491" top="0.64" bottom="0.65" header="0.11811023622047245" footer="0.31496062992125984"/>
  <pageSetup paperSize="9" scale="66" orientation="landscape" r:id="rId1"/>
  <headerFooter>
    <oddHeader>&amp;R&amp;G</oddHeader>
    <oddFooter>&amp;LErsteller: QM22  J. Fehlmann ,  Version 3.1 / 26.04.2024
Freigabe: QM2 D. Schubert / 26.04.2024&amp;C
© KNDS Deutschland GmbH &amp;&amp; Co. KG  
&amp;RSeite &amp;P/&amp;N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D22"/>
  <sheetViews>
    <sheetView showGridLines="0" showRuler="0" view="pageLayout" zoomScale="55" zoomScaleNormal="140" zoomScaleSheetLayoutView="120" zoomScalePageLayoutView="55" workbookViewId="0">
      <selection activeCell="F6" sqref="F6"/>
    </sheetView>
  </sheetViews>
  <sheetFormatPr baseColWidth="10" defaultColWidth="11.453125" defaultRowHeight="12.5"/>
  <cols>
    <col min="1" max="1" width="4.54296875" style="58" customWidth="1"/>
    <col min="2" max="2" width="6.26953125" style="226" customWidth="1"/>
    <col min="3" max="3" width="74.81640625" style="227" customWidth="1"/>
    <col min="4" max="4" width="14.54296875" style="227" customWidth="1"/>
    <col min="5" max="5" width="16" style="228" customWidth="1"/>
    <col min="6" max="6" width="40.6328125" style="228" customWidth="1"/>
    <col min="7" max="7" width="11.90625" style="228" customWidth="1"/>
    <col min="8" max="8" width="15.1796875" style="228" customWidth="1"/>
    <col min="9" max="9" width="10.1796875" style="78" customWidth="1"/>
    <col min="10" max="10" width="11.453125" style="78" customWidth="1"/>
    <col min="11" max="11" width="5.81640625" style="79" customWidth="1"/>
    <col min="12" max="12" width="0.26953125" style="203" customWidth="1"/>
    <col min="13" max="260" width="11.453125" style="58"/>
    <col min="261" max="261" width="64.26953125" style="58" customWidth="1"/>
    <col min="262" max="262" width="8" style="58" customWidth="1"/>
    <col min="263" max="263" width="9.7265625" style="58" customWidth="1"/>
    <col min="264" max="264" width="9.1796875" style="58" customWidth="1"/>
    <col min="265" max="265" width="8.453125" style="58" customWidth="1"/>
    <col min="266" max="266" width="2.453125" style="58" bestFit="1" customWidth="1"/>
    <col min="267" max="516" width="11.453125" style="58"/>
    <col min="517" max="517" width="64.26953125" style="58" customWidth="1"/>
    <col min="518" max="518" width="8" style="58" customWidth="1"/>
    <col min="519" max="519" width="9.7265625" style="58" customWidth="1"/>
    <col min="520" max="520" width="9.1796875" style="58" customWidth="1"/>
    <col min="521" max="521" width="8.453125" style="58" customWidth="1"/>
    <col min="522" max="522" width="2.453125" style="58" bestFit="1" customWidth="1"/>
    <col min="523" max="772" width="11.453125" style="58"/>
    <col min="773" max="773" width="64.26953125" style="58" customWidth="1"/>
    <col min="774" max="774" width="8" style="58" customWidth="1"/>
    <col min="775" max="775" width="9.7265625" style="58" customWidth="1"/>
    <col min="776" max="776" width="9.1796875" style="58" customWidth="1"/>
    <col min="777" max="777" width="8.453125" style="58" customWidth="1"/>
    <col min="778" max="778" width="2.453125" style="58" bestFit="1" customWidth="1"/>
    <col min="779" max="1028" width="11.453125" style="58"/>
    <col min="1029" max="1029" width="64.26953125" style="58" customWidth="1"/>
    <col min="1030" max="1030" width="8" style="58" customWidth="1"/>
    <col min="1031" max="1031" width="9.7265625" style="58" customWidth="1"/>
    <col min="1032" max="1032" width="9.1796875" style="58" customWidth="1"/>
    <col min="1033" max="1033" width="8.453125" style="58" customWidth="1"/>
    <col min="1034" max="1034" width="2.453125" style="58" bestFit="1" customWidth="1"/>
    <col min="1035" max="1284" width="11.453125" style="58"/>
    <col min="1285" max="1285" width="64.26953125" style="58" customWidth="1"/>
    <col min="1286" max="1286" width="8" style="58" customWidth="1"/>
    <col min="1287" max="1287" width="9.7265625" style="58" customWidth="1"/>
    <col min="1288" max="1288" width="9.1796875" style="58" customWidth="1"/>
    <col min="1289" max="1289" width="8.453125" style="58" customWidth="1"/>
    <col min="1290" max="1290" width="2.453125" style="58" bestFit="1" customWidth="1"/>
    <col min="1291" max="1540" width="11.453125" style="58"/>
    <col min="1541" max="1541" width="64.26953125" style="58" customWidth="1"/>
    <col min="1542" max="1542" width="8" style="58" customWidth="1"/>
    <col min="1543" max="1543" width="9.7265625" style="58" customWidth="1"/>
    <col min="1544" max="1544" width="9.1796875" style="58" customWidth="1"/>
    <col min="1545" max="1545" width="8.453125" style="58" customWidth="1"/>
    <col min="1546" max="1546" width="2.453125" style="58" bestFit="1" customWidth="1"/>
    <col min="1547" max="1796" width="11.453125" style="58"/>
    <col min="1797" max="1797" width="64.26953125" style="58" customWidth="1"/>
    <col min="1798" max="1798" width="8" style="58" customWidth="1"/>
    <col min="1799" max="1799" width="9.7265625" style="58" customWidth="1"/>
    <col min="1800" max="1800" width="9.1796875" style="58" customWidth="1"/>
    <col min="1801" max="1801" width="8.453125" style="58" customWidth="1"/>
    <col min="1802" max="1802" width="2.453125" style="58" bestFit="1" customWidth="1"/>
    <col min="1803" max="2052" width="11.453125" style="58"/>
    <col min="2053" max="2053" width="64.26953125" style="58" customWidth="1"/>
    <col min="2054" max="2054" width="8" style="58" customWidth="1"/>
    <col min="2055" max="2055" width="9.7265625" style="58" customWidth="1"/>
    <col min="2056" max="2056" width="9.1796875" style="58" customWidth="1"/>
    <col min="2057" max="2057" width="8.453125" style="58" customWidth="1"/>
    <col min="2058" max="2058" width="2.453125" style="58" bestFit="1" customWidth="1"/>
    <col min="2059" max="2308" width="11.453125" style="58"/>
    <col min="2309" max="2309" width="64.26953125" style="58" customWidth="1"/>
    <col min="2310" max="2310" width="8" style="58" customWidth="1"/>
    <col min="2311" max="2311" width="9.7265625" style="58" customWidth="1"/>
    <col min="2312" max="2312" width="9.1796875" style="58" customWidth="1"/>
    <col min="2313" max="2313" width="8.453125" style="58" customWidth="1"/>
    <col min="2314" max="2314" width="2.453125" style="58" bestFit="1" customWidth="1"/>
    <col min="2315" max="2564" width="11.453125" style="58"/>
    <col min="2565" max="2565" width="64.26953125" style="58" customWidth="1"/>
    <col min="2566" max="2566" width="8" style="58" customWidth="1"/>
    <col min="2567" max="2567" width="9.7265625" style="58" customWidth="1"/>
    <col min="2568" max="2568" width="9.1796875" style="58" customWidth="1"/>
    <col min="2569" max="2569" width="8.453125" style="58" customWidth="1"/>
    <col min="2570" max="2570" width="2.453125" style="58" bestFit="1" customWidth="1"/>
    <col min="2571" max="2820" width="11.453125" style="58"/>
    <col min="2821" max="2821" width="64.26953125" style="58" customWidth="1"/>
    <col min="2822" max="2822" width="8" style="58" customWidth="1"/>
    <col min="2823" max="2823" width="9.7265625" style="58" customWidth="1"/>
    <col min="2824" max="2824" width="9.1796875" style="58" customWidth="1"/>
    <col min="2825" max="2825" width="8.453125" style="58" customWidth="1"/>
    <col min="2826" max="2826" width="2.453125" style="58" bestFit="1" customWidth="1"/>
    <col min="2827" max="3076" width="11.453125" style="58"/>
    <col min="3077" max="3077" width="64.26953125" style="58" customWidth="1"/>
    <col min="3078" max="3078" width="8" style="58" customWidth="1"/>
    <col min="3079" max="3079" width="9.7265625" style="58" customWidth="1"/>
    <col min="3080" max="3080" width="9.1796875" style="58" customWidth="1"/>
    <col min="3081" max="3081" width="8.453125" style="58" customWidth="1"/>
    <col min="3082" max="3082" width="2.453125" style="58" bestFit="1" customWidth="1"/>
    <col min="3083" max="3332" width="11.453125" style="58"/>
    <col min="3333" max="3333" width="64.26953125" style="58" customWidth="1"/>
    <col min="3334" max="3334" width="8" style="58" customWidth="1"/>
    <col min="3335" max="3335" width="9.7265625" style="58" customWidth="1"/>
    <col min="3336" max="3336" width="9.1796875" style="58" customWidth="1"/>
    <col min="3337" max="3337" width="8.453125" style="58" customWidth="1"/>
    <col min="3338" max="3338" width="2.453125" style="58" bestFit="1" customWidth="1"/>
    <col min="3339" max="3588" width="11.453125" style="58"/>
    <col min="3589" max="3589" width="64.26953125" style="58" customWidth="1"/>
    <col min="3590" max="3590" width="8" style="58" customWidth="1"/>
    <col min="3591" max="3591" width="9.7265625" style="58" customWidth="1"/>
    <col min="3592" max="3592" width="9.1796875" style="58" customWidth="1"/>
    <col min="3593" max="3593" width="8.453125" style="58" customWidth="1"/>
    <col min="3594" max="3594" width="2.453125" style="58" bestFit="1" customWidth="1"/>
    <col min="3595" max="3844" width="11.453125" style="58"/>
    <col min="3845" max="3845" width="64.26953125" style="58" customWidth="1"/>
    <col min="3846" max="3846" width="8" style="58" customWidth="1"/>
    <col min="3847" max="3847" width="9.7265625" style="58" customWidth="1"/>
    <col min="3848" max="3848" width="9.1796875" style="58" customWidth="1"/>
    <col min="3849" max="3849" width="8.453125" style="58" customWidth="1"/>
    <col min="3850" max="3850" width="2.453125" style="58" bestFit="1" customWidth="1"/>
    <col min="3851" max="4100" width="11.453125" style="58"/>
    <col min="4101" max="4101" width="64.26953125" style="58" customWidth="1"/>
    <col min="4102" max="4102" width="8" style="58" customWidth="1"/>
    <col min="4103" max="4103" width="9.7265625" style="58" customWidth="1"/>
    <col min="4104" max="4104" width="9.1796875" style="58" customWidth="1"/>
    <col min="4105" max="4105" width="8.453125" style="58" customWidth="1"/>
    <col min="4106" max="4106" width="2.453125" style="58" bestFit="1" customWidth="1"/>
    <col min="4107" max="4356" width="11.453125" style="58"/>
    <col min="4357" max="4357" width="64.26953125" style="58" customWidth="1"/>
    <col min="4358" max="4358" width="8" style="58" customWidth="1"/>
    <col min="4359" max="4359" width="9.7265625" style="58" customWidth="1"/>
    <col min="4360" max="4360" width="9.1796875" style="58" customWidth="1"/>
    <col min="4361" max="4361" width="8.453125" style="58" customWidth="1"/>
    <col min="4362" max="4362" width="2.453125" style="58" bestFit="1" customWidth="1"/>
    <col min="4363" max="4612" width="11.453125" style="58"/>
    <col min="4613" max="4613" width="64.26953125" style="58" customWidth="1"/>
    <col min="4614" max="4614" width="8" style="58" customWidth="1"/>
    <col min="4615" max="4615" width="9.7265625" style="58" customWidth="1"/>
    <col min="4616" max="4616" width="9.1796875" style="58" customWidth="1"/>
    <col min="4617" max="4617" width="8.453125" style="58" customWidth="1"/>
    <col min="4618" max="4618" width="2.453125" style="58" bestFit="1" customWidth="1"/>
    <col min="4619" max="4868" width="11.453125" style="58"/>
    <col min="4869" max="4869" width="64.26953125" style="58" customWidth="1"/>
    <col min="4870" max="4870" width="8" style="58" customWidth="1"/>
    <col min="4871" max="4871" width="9.7265625" style="58" customWidth="1"/>
    <col min="4872" max="4872" width="9.1796875" style="58" customWidth="1"/>
    <col min="4873" max="4873" width="8.453125" style="58" customWidth="1"/>
    <col min="4874" max="4874" width="2.453125" style="58" bestFit="1" customWidth="1"/>
    <col min="4875" max="5124" width="11.453125" style="58"/>
    <col min="5125" max="5125" width="64.26953125" style="58" customWidth="1"/>
    <col min="5126" max="5126" width="8" style="58" customWidth="1"/>
    <col min="5127" max="5127" width="9.7265625" style="58" customWidth="1"/>
    <col min="5128" max="5128" width="9.1796875" style="58" customWidth="1"/>
    <col min="5129" max="5129" width="8.453125" style="58" customWidth="1"/>
    <col min="5130" max="5130" width="2.453125" style="58" bestFit="1" customWidth="1"/>
    <col min="5131" max="5380" width="11.453125" style="58"/>
    <col min="5381" max="5381" width="64.26953125" style="58" customWidth="1"/>
    <col min="5382" max="5382" width="8" style="58" customWidth="1"/>
    <col min="5383" max="5383" width="9.7265625" style="58" customWidth="1"/>
    <col min="5384" max="5384" width="9.1796875" style="58" customWidth="1"/>
    <col min="5385" max="5385" width="8.453125" style="58" customWidth="1"/>
    <col min="5386" max="5386" width="2.453125" style="58" bestFit="1" customWidth="1"/>
    <col min="5387" max="5636" width="11.453125" style="58"/>
    <col min="5637" max="5637" width="64.26953125" style="58" customWidth="1"/>
    <col min="5638" max="5638" width="8" style="58" customWidth="1"/>
    <col min="5639" max="5639" width="9.7265625" style="58" customWidth="1"/>
    <col min="5640" max="5640" width="9.1796875" style="58" customWidth="1"/>
    <col min="5641" max="5641" width="8.453125" style="58" customWidth="1"/>
    <col min="5642" max="5642" width="2.453125" style="58" bestFit="1" customWidth="1"/>
    <col min="5643" max="5892" width="11.453125" style="58"/>
    <col min="5893" max="5893" width="64.26953125" style="58" customWidth="1"/>
    <col min="5894" max="5894" width="8" style="58" customWidth="1"/>
    <col min="5895" max="5895" width="9.7265625" style="58" customWidth="1"/>
    <col min="5896" max="5896" width="9.1796875" style="58" customWidth="1"/>
    <col min="5897" max="5897" width="8.453125" style="58" customWidth="1"/>
    <col min="5898" max="5898" width="2.453125" style="58" bestFit="1" customWidth="1"/>
    <col min="5899" max="6148" width="11.453125" style="58"/>
    <col min="6149" max="6149" width="64.26953125" style="58" customWidth="1"/>
    <col min="6150" max="6150" width="8" style="58" customWidth="1"/>
    <col min="6151" max="6151" width="9.7265625" style="58" customWidth="1"/>
    <col min="6152" max="6152" width="9.1796875" style="58" customWidth="1"/>
    <col min="6153" max="6153" width="8.453125" style="58" customWidth="1"/>
    <col min="6154" max="6154" width="2.453125" style="58" bestFit="1" customWidth="1"/>
    <col min="6155" max="6404" width="11.453125" style="58"/>
    <col min="6405" max="6405" width="64.26953125" style="58" customWidth="1"/>
    <col min="6406" max="6406" width="8" style="58" customWidth="1"/>
    <col min="6407" max="6407" width="9.7265625" style="58" customWidth="1"/>
    <col min="6408" max="6408" width="9.1796875" style="58" customWidth="1"/>
    <col min="6409" max="6409" width="8.453125" style="58" customWidth="1"/>
    <col min="6410" max="6410" width="2.453125" style="58" bestFit="1" customWidth="1"/>
    <col min="6411" max="6660" width="11.453125" style="58"/>
    <col min="6661" max="6661" width="64.26953125" style="58" customWidth="1"/>
    <col min="6662" max="6662" width="8" style="58" customWidth="1"/>
    <col min="6663" max="6663" width="9.7265625" style="58" customWidth="1"/>
    <col min="6664" max="6664" width="9.1796875" style="58" customWidth="1"/>
    <col min="6665" max="6665" width="8.453125" style="58" customWidth="1"/>
    <col min="6666" max="6666" width="2.453125" style="58" bestFit="1" customWidth="1"/>
    <col min="6667" max="6916" width="11.453125" style="58"/>
    <col min="6917" max="6917" width="64.26953125" style="58" customWidth="1"/>
    <col min="6918" max="6918" width="8" style="58" customWidth="1"/>
    <col min="6919" max="6919" width="9.7265625" style="58" customWidth="1"/>
    <col min="6920" max="6920" width="9.1796875" style="58" customWidth="1"/>
    <col min="6921" max="6921" width="8.453125" style="58" customWidth="1"/>
    <col min="6922" max="6922" width="2.453125" style="58" bestFit="1" customWidth="1"/>
    <col min="6923" max="7172" width="11.453125" style="58"/>
    <col min="7173" max="7173" width="64.26953125" style="58" customWidth="1"/>
    <col min="7174" max="7174" width="8" style="58" customWidth="1"/>
    <col min="7175" max="7175" width="9.7265625" style="58" customWidth="1"/>
    <col min="7176" max="7176" width="9.1796875" style="58" customWidth="1"/>
    <col min="7177" max="7177" width="8.453125" style="58" customWidth="1"/>
    <col min="7178" max="7178" width="2.453125" style="58" bestFit="1" customWidth="1"/>
    <col min="7179" max="7428" width="11.453125" style="58"/>
    <col min="7429" max="7429" width="64.26953125" style="58" customWidth="1"/>
    <col min="7430" max="7430" width="8" style="58" customWidth="1"/>
    <col min="7431" max="7431" width="9.7265625" style="58" customWidth="1"/>
    <col min="7432" max="7432" width="9.1796875" style="58" customWidth="1"/>
    <col min="7433" max="7433" width="8.453125" style="58" customWidth="1"/>
    <col min="7434" max="7434" width="2.453125" style="58" bestFit="1" customWidth="1"/>
    <col min="7435" max="7684" width="11.453125" style="58"/>
    <col min="7685" max="7685" width="64.26953125" style="58" customWidth="1"/>
    <col min="7686" max="7686" width="8" style="58" customWidth="1"/>
    <col min="7687" max="7687" width="9.7265625" style="58" customWidth="1"/>
    <col min="7688" max="7688" width="9.1796875" style="58" customWidth="1"/>
    <col min="7689" max="7689" width="8.453125" style="58" customWidth="1"/>
    <col min="7690" max="7690" width="2.453125" style="58" bestFit="1" customWidth="1"/>
    <col min="7691" max="7940" width="11.453125" style="58"/>
    <col min="7941" max="7941" width="64.26953125" style="58" customWidth="1"/>
    <col min="7942" max="7942" width="8" style="58" customWidth="1"/>
    <col min="7943" max="7943" width="9.7265625" style="58" customWidth="1"/>
    <col min="7944" max="7944" width="9.1796875" style="58" customWidth="1"/>
    <col min="7945" max="7945" width="8.453125" style="58" customWidth="1"/>
    <col min="7946" max="7946" width="2.453125" style="58" bestFit="1" customWidth="1"/>
    <col min="7947" max="8196" width="11.453125" style="58"/>
    <col min="8197" max="8197" width="64.26953125" style="58" customWidth="1"/>
    <col min="8198" max="8198" width="8" style="58" customWidth="1"/>
    <col min="8199" max="8199" width="9.7265625" style="58" customWidth="1"/>
    <col min="8200" max="8200" width="9.1796875" style="58" customWidth="1"/>
    <col min="8201" max="8201" width="8.453125" style="58" customWidth="1"/>
    <col min="8202" max="8202" width="2.453125" style="58" bestFit="1" customWidth="1"/>
    <col min="8203" max="8452" width="11.453125" style="58"/>
    <col min="8453" max="8453" width="64.26953125" style="58" customWidth="1"/>
    <col min="8454" max="8454" width="8" style="58" customWidth="1"/>
    <col min="8455" max="8455" width="9.7265625" style="58" customWidth="1"/>
    <col min="8456" max="8456" width="9.1796875" style="58" customWidth="1"/>
    <col min="8457" max="8457" width="8.453125" style="58" customWidth="1"/>
    <col min="8458" max="8458" width="2.453125" style="58" bestFit="1" customWidth="1"/>
    <col min="8459" max="8708" width="11.453125" style="58"/>
    <col min="8709" max="8709" width="64.26953125" style="58" customWidth="1"/>
    <col min="8710" max="8710" width="8" style="58" customWidth="1"/>
    <col min="8711" max="8711" width="9.7265625" style="58" customWidth="1"/>
    <col min="8712" max="8712" width="9.1796875" style="58" customWidth="1"/>
    <col min="8713" max="8713" width="8.453125" style="58" customWidth="1"/>
    <col min="8714" max="8714" width="2.453125" style="58" bestFit="1" customWidth="1"/>
    <col min="8715" max="8964" width="11.453125" style="58"/>
    <col min="8965" max="8965" width="64.26953125" style="58" customWidth="1"/>
    <col min="8966" max="8966" width="8" style="58" customWidth="1"/>
    <col min="8967" max="8967" width="9.7265625" style="58" customWidth="1"/>
    <col min="8968" max="8968" width="9.1796875" style="58" customWidth="1"/>
    <col min="8969" max="8969" width="8.453125" style="58" customWidth="1"/>
    <col min="8970" max="8970" width="2.453125" style="58" bestFit="1" customWidth="1"/>
    <col min="8971" max="9220" width="11.453125" style="58"/>
    <col min="9221" max="9221" width="64.26953125" style="58" customWidth="1"/>
    <col min="9222" max="9222" width="8" style="58" customWidth="1"/>
    <col min="9223" max="9223" width="9.7265625" style="58" customWidth="1"/>
    <col min="9224" max="9224" width="9.1796875" style="58" customWidth="1"/>
    <col min="9225" max="9225" width="8.453125" style="58" customWidth="1"/>
    <col min="9226" max="9226" width="2.453125" style="58" bestFit="1" customWidth="1"/>
    <col min="9227" max="9476" width="11.453125" style="58"/>
    <col min="9477" max="9477" width="64.26953125" style="58" customWidth="1"/>
    <col min="9478" max="9478" width="8" style="58" customWidth="1"/>
    <col min="9479" max="9479" width="9.7265625" style="58" customWidth="1"/>
    <col min="9480" max="9480" width="9.1796875" style="58" customWidth="1"/>
    <col min="9481" max="9481" width="8.453125" style="58" customWidth="1"/>
    <col min="9482" max="9482" width="2.453125" style="58" bestFit="1" customWidth="1"/>
    <col min="9483" max="9732" width="11.453125" style="58"/>
    <col min="9733" max="9733" width="64.26953125" style="58" customWidth="1"/>
    <col min="9734" max="9734" width="8" style="58" customWidth="1"/>
    <col min="9735" max="9735" width="9.7265625" style="58" customWidth="1"/>
    <col min="9736" max="9736" width="9.1796875" style="58" customWidth="1"/>
    <col min="9737" max="9737" width="8.453125" style="58" customWidth="1"/>
    <col min="9738" max="9738" width="2.453125" style="58" bestFit="1" customWidth="1"/>
    <col min="9739" max="9988" width="11.453125" style="58"/>
    <col min="9989" max="9989" width="64.26953125" style="58" customWidth="1"/>
    <col min="9990" max="9990" width="8" style="58" customWidth="1"/>
    <col min="9991" max="9991" width="9.7265625" style="58" customWidth="1"/>
    <col min="9992" max="9992" width="9.1796875" style="58" customWidth="1"/>
    <col min="9993" max="9993" width="8.453125" style="58" customWidth="1"/>
    <col min="9994" max="9994" width="2.453125" style="58" bestFit="1" customWidth="1"/>
    <col min="9995" max="10244" width="11.453125" style="58"/>
    <col min="10245" max="10245" width="64.26953125" style="58" customWidth="1"/>
    <col min="10246" max="10246" width="8" style="58" customWidth="1"/>
    <col min="10247" max="10247" width="9.7265625" style="58" customWidth="1"/>
    <col min="10248" max="10248" width="9.1796875" style="58" customWidth="1"/>
    <col min="10249" max="10249" width="8.453125" style="58" customWidth="1"/>
    <col min="10250" max="10250" width="2.453125" style="58" bestFit="1" customWidth="1"/>
    <col min="10251" max="10500" width="11.453125" style="58"/>
    <col min="10501" max="10501" width="64.26953125" style="58" customWidth="1"/>
    <col min="10502" max="10502" width="8" style="58" customWidth="1"/>
    <col min="10503" max="10503" width="9.7265625" style="58" customWidth="1"/>
    <col min="10504" max="10504" width="9.1796875" style="58" customWidth="1"/>
    <col min="10505" max="10505" width="8.453125" style="58" customWidth="1"/>
    <col min="10506" max="10506" width="2.453125" style="58" bestFit="1" customWidth="1"/>
    <col min="10507" max="10756" width="11.453125" style="58"/>
    <col min="10757" max="10757" width="64.26953125" style="58" customWidth="1"/>
    <col min="10758" max="10758" width="8" style="58" customWidth="1"/>
    <col min="10759" max="10759" width="9.7265625" style="58" customWidth="1"/>
    <col min="10760" max="10760" width="9.1796875" style="58" customWidth="1"/>
    <col min="10761" max="10761" width="8.453125" style="58" customWidth="1"/>
    <col min="10762" max="10762" width="2.453125" style="58" bestFit="1" customWidth="1"/>
    <col min="10763" max="11012" width="11.453125" style="58"/>
    <col min="11013" max="11013" width="64.26953125" style="58" customWidth="1"/>
    <col min="11014" max="11014" width="8" style="58" customWidth="1"/>
    <col min="11015" max="11015" width="9.7265625" style="58" customWidth="1"/>
    <col min="11016" max="11016" width="9.1796875" style="58" customWidth="1"/>
    <col min="11017" max="11017" width="8.453125" style="58" customWidth="1"/>
    <col min="11018" max="11018" width="2.453125" style="58" bestFit="1" customWidth="1"/>
    <col min="11019" max="11268" width="11.453125" style="58"/>
    <col min="11269" max="11269" width="64.26953125" style="58" customWidth="1"/>
    <col min="11270" max="11270" width="8" style="58" customWidth="1"/>
    <col min="11271" max="11271" width="9.7265625" style="58" customWidth="1"/>
    <col min="11272" max="11272" width="9.1796875" style="58" customWidth="1"/>
    <col min="11273" max="11273" width="8.453125" style="58" customWidth="1"/>
    <col min="11274" max="11274" width="2.453125" style="58" bestFit="1" customWidth="1"/>
    <col min="11275" max="11524" width="11.453125" style="58"/>
    <col min="11525" max="11525" width="64.26953125" style="58" customWidth="1"/>
    <col min="11526" max="11526" width="8" style="58" customWidth="1"/>
    <col min="11527" max="11527" width="9.7265625" style="58" customWidth="1"/>
    <col min="11528" max="11528" width="9.1796875" style="58" customWidth="1"/>
    <col min="11529" max="11529" width="8.453125" style="58" customWidth="1"/>
    <col min="11530" max="11530" width="2.453125" style="58" bestFit="1" customWidth="1"/>
    <col min="11531" max="11780" width="11.453125" style="58"/>
    <col min="11781" max="11781" width="64.26953125" style="58" customWidth="1"/>
    <col min="11782" max="11782" width="8" style="58" customWidth="1"/>
    <col min="11783" max="11783" width="9.7265625" style="58" customWidth="1"/>
    <col min="11784" max="11784" width="9.1796875" style="58" customWidth="1"/>
    <col min="11785" max="11785" width="8.453125" style="58" customWidth="1"/>
    <col min="11786" max="11786" width="2.453125" style="58" bestFit="1" customWidth="1"/>
    <col min="11787" max="12036" width="11.453125" style="58"/>
    <col min="12037" max="12037" width="64.26953125" style="58" customWidth="1"/>
    <col min="12038" max="12038" width="8" style="58" customWidth="1"/>
    <col min="12039" max="12039" width="9.7265625" style="58" customWidth="1"/>
    <col min="12040" max="12040" width="9.1796875" style="58" customWidth="1"/>
    <col min="12041" max="12041" width="8.453125" style="58" customWidth="1"/>
    <col min="12042" max="12042" width="2.453125" style="58" bestFit="1" customWidth="1"/>
    <col min="12043" max="12292" width="11.453125" style="58"/>
    <col min="12293" max="12293" width="64.26953125" style="58" customWidth="1"/>
    <col min="12294" max="12294" width="8" style="58" customWidth="1"/>
    <col min="12295" max="12295" width="9.7265625" style="58" customWidth="1"/>
    <col min="12296" max="12296" width="9.1796875" style="58" customWidth="1"/>
    <col min="12297" max="12297" width="8.453125" style="58" customWidth="1"/>
    <col min="12298" max="12298" width="2.453125" style="58" bestFit="1" customWidth="1"/>
    <col min="12299" max="12548" width="11.453125" style="58"/>
    <col min="12549" max="12549" width="64.26953125" style="58" customWidth="1"/>
    <col min="12550" max="12550" width="8" style="58" customWidth="1"/>
    <col min="12551" max="12551" width="9.7265625" style="58" customWidth="1"/>
    <col min="12552" max="12552" width="9.1796875" style="58" customWidth="1"/>
    <col min="12553" max="12553" width="8.453125" style="58" customWidth="1"/>
    <col min="12554" max="12554" width="2.453125" style="58" bestFit="1" customWidth="1"/>
    <col min="12555" max="12804" width="11.453125" style="58"/>
    <col min="12805" max="12805" width="64.26953125" style="58" customWidth="1"/>
    <col min="12806" max="12806" width="8" style="58" customWidth="1"/>
    <col min="12807" max="12807" width="9.7265625" style="58" customWidth="1"/>
    <col min="12808" max="12808" width="9.1796875" style="58" customWidth="1"/>
    <col min="12809" max="12809" width="8.453125" style="58" customWidth="1"/>
    <col min="12810" max="12810" width="2.453125" style="58" bestFit="1" customWidth="1"/>
    <col min="12811" max="13060" width="11.453125" style="58"/>
    <col min="13061" max="13061" width="64.26953125" style="58" customWidth="1"/>
    <col min="13062" max="13062" width="8" style="58" customWidth="1"/>
    <col min="13063" max="13063" width="9.7265625" style="58" customWidth="1"/>
    <col min="13064" max="13064" width="9.1796875" style="58" customWidth="1"/>
    <col min="13065" max="13065" width="8.453125" style="58" customWidth="1"/>
    <col min="13066" max="13066" width="2.453125" style="58" bestFit="1" customWidth="1"/>
    <col min="13067" max="13316" width="11.453125" style="58"/>
    <col min="13317" max="13317" width="64.26953125" style="58" customWidth="1"/>
    <col min="13318" max="13318" width="8" style="58" customWidth="1"/>
    <col min="13319" max="13319" width="9.7265625" style="58" customWidth="1"/>
    <col min="13320" max="13320" width="9.1796875" style="58" customWidth="1"/>
    <col min="13321" max="13321" width="8.453125" style="58" customWidth="1"/>
    <col min="13322" max="13322" width="2.453125" style="58" bestFit="1" customWidth="1"/>
    <col min="13323" max="13572" width="11.453125" style="58"/>
    <col min="13573" max="13573" width="64.26953125" style="58" customWidth="1"/>
    <col min="13574" max="13574" width="8" style="58" customWidth="1"/>
    <col min="13575" max="13575" width="9.7265625" style="58" customWidth="1"/>
    <col min="13576" max="13576" width="9.1796875" style="58" customWidth="1"/>
    <col min="13577" max="13577" width="8.453125" style="58" customWidth="1"/>
    <col min="13578" max="13578" width="2.453125" style="58" bestFit="1" customWidth="1"/>
    <col min="13579" max="13828" width="11.453125" style="58"/>
    <col min="13829" max="13829" width="64.26953125" style="58" customWidth="1"/>
    <col min="13830" max="13830" width="8" style="58" customWidth="1"/>
    <col min="13831" max="13831" width="9.7265625" style="58" customWidth="1"/>
    <col min="13832" max="13832" width="9.1796875" style="58" customWidth="1"/>
    <col min="13833" max="13833" width="8.453125" style="58" customWidth="1"/>
    <col min="13834" max="13834" width="2.453125" style="58" bestFit="1" customWidth="1"/>
    <col min="13835" max="14084" width="11.453125" style="58"/>
    <col min="14085" max="14085" width="64.26953125" style="58" customWidth="1"/>
    <col min="14086" max="14086" width="8" style="58" customWidth="1"/>
    <col min="14087" max="14087" width="9.7265625" style="58" customWidth="1"/>
    <col min="14088" max="14088" width="9.1796875" style="58" customWidth="1"/>
    <col min="14089" max="14089" width="8.453125" style="58" customWidth="1"/>
    <col min="14090" max="14090" width="2.453125" style="58" bestFit="1" customWidth="1"/>
    <col min="14091" max="14340" width="11.453125" style="58"/>
    <col min="14341" max="14341" width="64.26953125" style="58" customWidth="1"/>
    <col min="14342" max="14342" width="8" style="58" customWidth="1"/>
    <col min="14343" max="14343" width="9.7265625" style="58" customWidth="1"/>
    <col min="14344" max="14344" width="9.1796875" style="58" customWidth="1"/>
    <col min="14345" max="14345" width="8.453125" style="58" customWidth="1"/>
    <col min="14346" max="14346" width="2.453125" style="58" bestFit="1" customWidth="1"/>
    <col min="14347" max="14596" width="11.453125" style="58"/>
    <col min="14597" max="14597" width="64.26953125" style="58" customWidth="1"/>
    <col min="14598" max="14598" width="8" style="58" customWidth="1"/>
    <col min="14599" max="14599" width="9.7265625" style="58" customWidth="1"/>
    <col min="14600" max="14600" width="9.1796875" style="58" customWidth="1"/>
    <col min="14601" max="14601" width="8.453125" style="58" customWidth="1"/>
    <col min="14602" max="14602" width="2.453125" style="58" bestFit="1" customWidth="1"/>
    <col min="14603" max="14852" width="11.453125" style="58"/>
    <col min="14853" max="14853" width="64.26953125" style="58" customWidth="1"/>
    <col min="14854" max="14854" width="8" style="58" customWidth="1"/>
    <col min="14855" max="14855" width="9.7265625" style="58" customWidth="1"/>
    <col min="14856" max="14856" width="9.1796875" style="58" customWidth="1"/>
    <col min="14857" max="14857" width="8.453125" style="58" customWidth="1"/>
    <col min="14858" max="14858" width="2.453125" style="58" bestFit="1" customWidth="1"/>
    <col min="14859" max="15108" width="11.453125" style="58"/>
    <col min="15109" max="15109" width="64.26953125" style="58" customWidth="1"/>
    <col min="15110" max="15110" width="8" style="58" customWidth="1"/>
    <col min="15111" max="15111" width="9.7265625" style="58" customWidth="1"/>
    <col min="15112" max="15112" width="9.1796875" style="58" customWidth="1"/>
    <col min="15113" max="15113" width="8.453125" style="58" customWidth="1"/>
    <col min="15114" max="15114" width="2.453125" style="58" bestFit="1" customWidth="1"/>
    <col min="15115" max="15364" width="11.453125" style="58"/>
    <col min="15365" max="15365" width="64.26953125" style="58" customWidth="1"/>
    <col min="15366" max="15366" width="8" style="58" customWidth="1"/>
    <col min="15367" max="15367" width="9.7265625" style="58" customWidth="1"/>
    <col min="15368" max="15368" width="9.1796875" style="58" customWidth="1"/>
    <col min="15369" max="15369" width="8.453125" style="58" customWidth="1"/>
    <col min="15370" max="15370" width="2.453125" style="58" bestFit="1" customWidth="1"/>
    <col min="15371" max="15620" width="11.453125" style="58"/>
    <col min="15621" max="15621" width="64.26953125" style="58" customWidth="1"/>
    <col min="15622" max="15622" width="8" style="58" customWidth="1"/>
    <col min="15623" max="15623" width="9.7265625" style="58" customWidth="1"/>
    <col min="15624" max="15624" width="9.1796875" style="58" customWidth="1"/>
    <col min="15625" max="15625" width="8.453125" style="58" customWidth="1"/>
    <col min="15626" max="15626" width="2.453125" style="58" bestFit="1" customWidth="1"/>
    <col min="15627" max="15876" width="11.453125" style="58"/>
    <col min="15877" max="15877" width="64.26953125" style="58" customWidth="1"/>
    <col min="15878" max="15878" width="8" style="58" customWidth="1"/>
    <col min="15879" max="15879" width="9.7265625" style="58" customWidth="1"/>
    <col min="15880" max="15880" width="9.1796875" style="58" customWidth="1"/>
    <col min="15881" max="15881" width="8.453125" style="58" customWidth="1"/>
    <col min="15882" max="15882" width="2.453125" style="58" bestFit="1" customWidth="1"/>
    <col min="15883" max="16132" width="11.453125" style="58"/>
    <col min="16133" max="16133" width="64.26953125" style="58" customWidth="1"/>
    <col min="16134" max="16134" width="8" style="58" customWidth="1"/>
    <col min="16135" max="16135" width="9.7265625" style="58" customWidth="1"/>
    <col min="16136" max="16136" width="9.1796875" style="58" customWidth="1"/>
    <col min="16137" max="16137" width="8.453125" style="58" customWidth="1"/>
    <col min="16138" max="16138" width="2.453125" style="58" bestFit="1" customWidth="1"/>
    <col min="16139" max="16384" width="11.453125" style="58"/>
  </cols>
  <sheetData>
    <row r="1" spans="2:30" ht="36.75" customHeight="1">
      <c r="B1" s="349" t="str">
        <f>IF('Deckblatt - Overview'!B4="","",'Deckblatt - Overview'!B4)</f>
        <v/>
      </c>
      <c r="C1" s="350"/>
      <c r="D1" s="349" t="str">
        <f>IF('Deckblatt - Overview'!K4="","",'Deckblatt - Overview'!K4)</f>
        <v/>
      </c>
      <c r="E1" s="350"/>
      <c r="F1" s="77"/>
      <c r="G1" s="77"/>
      <c r="H1" s="77"/>
    </row>
    <row r="2" spans="2:30" ht="21.75" customHeight="1" thickBot="1">
      <c r="B2" s="81"/>
      <c r="C2" s="82"/>
      <c r="D2" s="82"/>
      <c r="E2" s="83"/>
      <c r="F2" s="83"/>
      <c r="G2" s="83"/>
      <c r="H2" s="83"/>
      <c r="I2" s="84"/>
      <c r="J2" s="84"/>
      <c r="K2" s="85"/>
    </row>
    <row r="3" spans="2:30" s="205" customFormat="1" ht="35.25" customHeight="1">
      <c r="B3" s="351" t="str">
        <f>IF('Deckblatt - Overview'!$S$1=1,"Geforderte Dokumente","Required documents")</f>
        <v>Geforderte Dokumente</v>
      </c>
      <c r="C3" s="352"/>
      <c r="D3" s="352"/>
      <c r="E3" s="352"/>
      <c r="F3" s="352"/>
      <c r="G3" s="352"/>
      <c r="H3" s="352"/>
      <c r="I3" s="352"/>
      <c r="J3" s="353"/>
      <c r="K3" s="89"/>
      <c r="L3" s="204"/>
      <c r="M3" s="58"/>
      <c r="N3" s="58"/>
      <c r="O3" s="58"/>
      <c r="P3" s="58"/>
      <c r="Q3" s="58"/>
      <c r="R3" s="58"/>
      <c r="S3" s="58"/>
      <c r="T3" s="58"/>
      <c r="U3" s="58"/>
      <c r="V3" s="58"/>
      <c r="W3" s="58"/>
      <c r="X3" s="58"/>
      <c r="Y3" s="58"/>
      <c r="Z3" s="58"/>
      <c r="AA3" s="58"/>
      <c r="AB3" s="58"/>
      <c r="AC3" s="58"/>
      <c r="AD3" s="58"/>
    </row>
    <row r="4" spans="2:30" s="207" customFormat="1" ht="66" customHeight="1">
      <c r="B4" s="97" t="s">
        <v>13</v>
      </c>
      <c r="C4" s="98" t="str">
        <f>IF('Deckblatt - Overview'!$S$1=1,"Dokumente","Documents")</f>
        <v>Dokumente</v>
      </c>
      <c r="D4" s="174" t="str">
        <f>IF('Deckblatt - Overview'!$S$1=1,"gefordert  
durch KNDS D","demanded
by KNDS D")</f>
        <v>gefordert  
durch KNDS D</v>
      </c>
      <c r="E4" s="100" t="str">
        <f>IF('Deckblatt - Overview'!$S$1=1,"bis wann","until when")</f>
        <v>bis wann</v>
      </c>
      <c r="F4" s="175" t="str">
        <f>IF('Deckblatt - Overview'!$S$1=1,"Verantwortlich?","Responsible")</f>
        <v>Verantwortlich?</v>
      </c>
      <c r="G4" s="176" t="str">
        <f>IF('Deckblatt - Overview'!$S$1=1,"an KNDS D 
gesendet?","sent to 
KNDS D?")</f>
        <v>an KNDS D 
gesendet?</v>
      </c>
      <c r="H4" s="176" t="str">
        <f>IF('Deckblatt - Overview'!$S$1=1,"Zustimmung 
durch KNDS D?","Approval 
by KNDS D?")</f>
        <v>Zustimmung 
durch KNDS D?</v>
      </c>
      <c r="I4" s="318" t="str">
        <f>IF('Deckblatt - Overview'!$S$1=1,"gefordert bis:?","required until?")</f>
        <v>gefordert bis:?</v>
      </c>
      <c r="J4" s="319"/>
      <c r="K4" s="94"/>
      <c r="L4" s="206"/>
      <c r="M4" s="58"/>
      <c r="N4" s="58"/>
      <c r="O4" s="58"/>
      <c r="P4" s="58"/>
      <c r="Q4" s="58"/>
      <c r="R4" s="58"/>
      <c r="S4" s="58"/>
      <c r="T4" s="58"/>
      <c r="U4" s="58"/>
      <c r="V4" s="58"/>
      <c r="W4" s="58"/>
      <c r="X4" s="58"/>
      <c r="Y4" s="58"/>
      <c r="Z4" s="58"/>
      <c r="AA4" s="58"/>
      <c r="AB4" s="58"/>
      <c r="AC4" s="58"/>
      <c r="AD4" s="58"/>
    </row>
    <row r="5" spans="2:30" s="207" customFormat="1" ht="27" customHeight="1">
      <c r="B5" s="97"/>
      <c r="C5" s="98"/>
      <c r="D5" s="177" t="str">
        <f>IF('Deckblatt - Overview'!$S$1=1,"Ja: 1
Nein: 0", "Yes=1
No=0")</f>
        <v>Ja: 1
Nein: 0</v>
      </c>
      <c r="E5" s="262"/>
      <c r="F5" s="175"/>
      <c r="G5" s="178" t="str">
        <f>IF('Deckblatt - Overview'!$S$1=1,"Ja: 1
Nein: 0", "Yes=1
No=0")</f>
        <v>Ja: 1
Nein: 0</v>
      </c>
      <c r="H5" s="178" t="str">
        <f>IF('Deckblatt - Overview'!$S$1=1,"Ja: 1
Nein: 0", "Yes=1
No=0")</f>
        <v>Ja: 1
Nein: 0</v>
      </c>
      <c r="I5" s="318"/>
      <c r="J5" s="319"/>
      <c r="K5" s="94"/>
      <c r="L5" s="206"/>
      <c r="M5" s="58"/>
      <c r="N5" s="58"/>
      <c r="O5" s="58"/>
      <c r="P5" s="58"/>
      <c r="Q5" s="58"/>
      <c r="R5" s="58"/>
      <c r="S5" s="58"/>
      <c r="T5" s="58"/>
      <c r="U5" s="58"/>
      <c r="V5" s="58"/>
      <c r="W5" s="58"/>
      <c r="X5" s="58"/>
      <c r="Y5" s="58"/>
      <c r="Z5" s="58"/>
      <c r="AA5" s="58"/>
      <c r="AB5" s="58"/>
      <c r="AC5" s="58"/>
      <c r="AD5" s="58"/>
    </row>
    <row r="6" spans="2:30" s="210" customFormat="1" ht="30" customHeight="1">
      <c r="B6" s="208">
        <v>1</v>
      </c>
      <c r="C6" s="179" t="str">
        <f>IF('Deckblatt - Overview'!$S$1=1,"Herstellbarkeitserklärung","Manufacturability assessment")</f>
        <v>Herstellbarkeitserklärung</v>
      </c>
      <c r="D6" s="209">
        <v>1</v>
      </c>
      <c r="E6" s="263"/>
      <c r="F6" s="180"/>
      <c r="G6" s="103"/>
      <c r="H6" s="209"/>
      <c r="I6" s="354"/>
      <c r="J6" s="355"/>
      <c r="K6" s="104"/>
      <c r="L6" s="203"/>
      <c r="M6" s="58"/>
      <c r="N6" s="58"/>
      <c r="O6" s="58"/>
      <c r="P6" s="58"/>
      <c r="Q6" s="58"/>
      <c r="R6" s="58"/>
      <c r="S6" s="58"/>
      <c r="T6" s="58"/>
      <c r="U6" s="58"/>
      <c r="V6" s="58"/>
      <c r="W6" s="58"/>
      <c r="X6" s="58"/>
      <c r="Y6" s="58"/>
      <c r="Z6" s="58"/>
      <c r="AA6" s="58"/>
      <c r="AB6" s="58"/>
      <c r="AC6" s="58"/>
      <c r="AD6" s="58"/>
    </row>
    <row r="7" spans="2:30" s="210" customFormat="1" ht="21">
      <c r="B7" s="208">
        <v>2</v>
      </c>
      <c r="C7" s="179" t="str">
        <f>IF('Deckblatt - Overview'!$S$1=1,"QM Plan in Anlehnung an ISO 10005 und  AQAP-2105","QM plan according to ISO 10005 and AQAP-2105")</f>
        <v>QM Plan in Anlehnung an ISO 10005 und  AQAP-2105</v>
      </c>
      <c r="D7" s="209">
        <v>1</v>
      </c>
      <c r="E7" s="263"/>
      <c r="F7" s="180"/>
      <c r="G7" s="180"/>
      <c r="H7" s="211"/>
      <c r="I7" s="343"/>
      <c r="J7" s="344"/>
      <c r="K7" s="104"/>
      <c r="L7" s="203"/>
      <c r="M7" s="58"/>
      <c r="N7" s="58"/>
      <c r="O7" s="58"/>
      <c r="P7" s="58"/>
      <c r="Q7" s="58"/>
      <c r="R7" s="58"/>
      <c r="S7" s="58"/>
      <c r="T7" s="58"/>
      <c r="U7" s="58"/>
      <c r="V7" s="58"/>
      <c r="W7" s="58"/>
      <c r="X7" s="58"/>
      <c r="Y7" s="58"/>
      <c r="Z7" s="58"/>
      <c r="AA7" s="58"/>
      <c r="AB7" s="58"/>
      <c r="AC7" s="58"/>
      <c r="AD7" s="58"/>
    </row>
    <row r="8" spans="2:30" s="210" customFormat="1" ht="42">
      <c r="B8" s="208">
        <v>3</v>
      </c>
      <c r="C8" s="179" t="str">
        <f>IF('Deckblatt - Overview'!$S$1=1,"Konfigurationsplan gem. AQAP 2110 nach ISO 10007 ==&gt; ACMP 2100","Configuration plan according to AQAP 2110 based on ISO 10007 ==&gt; ACMP 2100")</f>
        <v>Konfigurationsplan gem. AQAP 2110 nach ISO 10007 ==&gt; ACMP 2100</v>
      </c>
      <c r="D8" s="209">
        <v>1</v>
      </c>
      <c r="E8" s="263"/>
      <c r="F8" s="180"/>
      <c r="G8" s="180"/>
      <c r="H8" s="211"/>
      <c r="I8" s="343"/>
      <c r="J8" s="344"/>
      <c r="K8" s="104"/>
      <c r="L8" s="203"/>
      <c r="M8" s="58"/>
      <c r="N8" s="58"/>
      <c r="O8" s="58"/>
      <c r="P8" s="58"/>
      <c r="Q8" s="58"/>
      <c r="R8" s="58"/>
      <c r="S8" s="58"/>
      <c r="T8" s="58"/>
      <c r="U8" s="58"/>
      <c r="V8" s="58"/>
      <c r="W8" s="58"/>
      <c r="X8" s="58"/>
      <c r="Y8" s="58"/>
      <c r="Z8" s="58"/>
      <c r="AA8" s="58"/>
      <c r="AB8" s="58"/>
      <c r="AC8" s="58"/>
      <c r="AD8" s="58"/>
    </row>
    <row r="9" spans="2:30" s="210" customFormat="1" ht="38.25" customHeight="1">
      <c r="B9" s="208">
        <v>4</v>
      </c>
      <c r="C9" s="179" t="str">
        <f>IF('Deckblatt - Overview'!$S$1=1,"Software Konfigurationsplan gem. AQAP-2210","Software configuration plan according to AQAP-2210")</f>
        <v>Software Konfigurationsplan gem. AQAP-2210</v>
      </c>
      <c r="D9" s="209">
        <v>1</v>
      </c>
      <c r="E9" s="263"/>
      <c r="F9" s="180"/>
      <c r="G9" s="180"/>
      <c r="H9" s="211"/>
      <c r="I9" s="343"/>
      <c r="J9" s="344"/>
      <c r="K9" s="104"/>
      <c r="L9" s="203"/>
      <c r="M9" s="58"/>
      <c r="N9" s="58"/>
      <c r="O9" s="58"/>
      <c r="P9" s="58"/>
      <c r="Q9" s="58"/>
      <c r="R9" s="58"/>
      <c r="S9" s="58"/>
      <c r="T9" s="58"/>
      <c r="U9" s="58"/>
      <c r="V9" s="58"/>
      <c r="W9" s="58"/>
      <c r="X9" s="58"/>
      <c r="Y9" s="58"/>
      <c r="Z9" s="58"/>
      <c r="AA9" s="58"/>
      <c r="AB9" s="58"/>
      <c r="AC9" s="58"/>
      <c r="AD9" s="58"/>
    </row>
    <row r="10" spans="2:30" s="210" customFormat="1" ht="30" customHeight="1">
      <c r="B10" s="208">
        <v>5</v>
      </c>
      <c r="C10" s="179" t="str">
        <f>IF('Deckblatt - Overview'!$S$1=1,"Risikomanagement Plan analog ISO 31000","Risk management plan analogous to ISO 31000")</f>
        <v>Risikomanagement Plan analog ISO 31000</v>
      </c>
      <c r="D10" s="209">
        <v>1</v>
      </c>
      <c r="E10" s="263"/>
      <c r="F10" s="180"/>
      <c r="G10" s="180"/>
      <c r="H10" s="211"/>
      <c r="I10" s="343"/>
      <c r="J10" s="344"/>
      <c r="K10" s="104"/>
      <c r="L10" s="203"/>
      <c r="M10" s="58"/>
      <c r="N10" s="58"/>
      <c r="O10" s="58"/>
      <c r="P10" s="58"/>
      <c r="Q10" s="58"/>
      <c r="R10" s="58"/>
      <c r="S10" s="58"/>
      <c r="T10" s="58"/>
      <c r="U10" s="58"/>
      <c r="V10" s="58"/>
      <c r="W10" s="58"/>
      <c r="X10" s="58"/>
      <c r="Y10" s="58"/>
      <c r="Z10" s="58"/>
      <c r="AA10" s="58"/>
      <c r="AB10" s="58"/>
      <c r="AC10" s="58"/>
      <c r="AD10" s="58"/>
    </row>
    <row r="11" spans="2:30" s="210" customFormat="1" ht="30" customHeight="1">
      <c r="B11" s="208">
        <v>6</v>
      </c>
      <c r="C11" s="179" t="str">
        <f>IF('Deckblatt - Overview'!$S$1=1,"Verifikationsplan ","Verification plan ")</f>
        <v xml:space="preserve">Verifikationsplan </v>
      </c>
      <c r="D11" s="209">
        <v>1</v>
      </c>
      <c r="E11" s="263"/>
      <c r="F11" s="180"/>
      <c r="G11" s="180"/>
      <c r="H11" s="211"/>
      <c r="I11" s="343"/>
      <c r="J11" s="344"/>
      <c r="K11" s="104"/>
      <c r="L11" s="203"/>
      <c r="M11" s="58"/>
      <c r="N11" s="58"/>
      <c r="O11" s="58"/>
      <c r="P11" s="58"/>
      <c r="Q11" s="58"/>
      <c r="R11" s="58"/>
      <c r="S11" s="58"/>
      <c r="T11" s="58"/>
      <c r="U11" s="58"/>
      <c r="V11" s="58"/>
      <c r="W11" s="58"/>
      <c r="X11" s="58"/>
      <c r="Y11" s="58"/>
      <c r="Z11" s="58"/>
      <c r="AA11" s="58"/>
      <c r="AB11" s="58"/>
      <c r="AC11" s="58"/>
      <c r="AD11" s="58"/>
    </row>
    <row r="12" spans="2:30" s="210" customFormat="1" ht="30" customHeight="1">
      <c r="B12" s="208">
        <v>7</v>
      </c>
      <c r="C12" s="181" t="str">
        <f>IF('Deckblatt - Overview'!$S$1=1,"Prüfablaufplan ","Test sequence plan")</f>
        <v xml:space="preserve">Prüfablaufplan </v>
      </c>
      <c r="D12" s="209">
        <v>1</v>
      </c>
      <c r="E12" s="263"/>
      <c r="F12" s="180"/>
      <c r="G12" s="180"/>
      <c r="H12" s="211"/>
      <c r="I12" s="343"/>
      <c r="J12" s="344"/>
      <c r="K12" s="104"/>
      <c r="L12" s="203"/>
      <c r="M12" s="58"/>
      <c r="N12" s="58"/>
      <c r="O12" s="58"/>
      <c r="P12" s="58"/>
      <c r="Q12" s="58"/>
      <c r="R12" s="58"/>
      <c r="S12" s="58"/>
      <c r="T12" s="58"/>
      <c r="U12" s="58"/>
      <c r="V12" s="58"/>
      <c r="W12" s="58"/>
      <c r="X12" s="58"/>
      <c r="Y12" s="58"/>
      <c r="Z12" s="58"/>
      <c r="AA12" s="58"/>
      <c r="AB12" s="58"/>
      <c r="AC12" s="58"/>
      <c r="AD12" s="58"/>
    </row>
    <row r="13" spans="2:30" s="210" customFormat="1" ht="48" customHeight="1">
      <c r="B13" s="208">
        <v>8</v>
      </c>
      <c r="C13" s="179" t="str">
        <f>IF('Deckblatt - Overview'!$S$1=1,"Nachweis der Prüfmittelfähigkeit für die engsten Toleranzen","Verification of the test equipment capability for the narrowest tolerances")</f>
        <v>Nachweis der Prüfmittelfähigkeit für die engsten Toleranzen</v>
      </c>
      <c r="D13" s="209">
        <v>1</v>
      </c>
      <c r="E13" s="263"/>
      <c r="F13" s="180"/>
      <c r="G13" s="180"/>
      <c r="H13" s="211"/>
      <c r="I13" s="343"/>
      <c r="J13" s="344"/>
      <c r="K13" s="104"/>
      <c r="L13" s="203"/>
      <c r="M13" s="58"/>
      <c r="N13" s="58"/>
      <c r="O13" s="58"/>
      <c r="P13" s="58"/>
      <c r="Q13" s="58"/>
      <c r="R13" s="58"/>
      <c r="S13" s="58"/>
      <c r="T13" s="58"/>
      <c r="U13" s="58"/>
      <c r="V13" s="58"/>
      <c r="W13" s="58"/>
      <c r="X13" s="58"/>
      <c r="Y13" s="58"/>
      <c r="Z13" s="58"/>
      <c r="AA13" s="58"/>
      <c r="AB13" s="58"/>
      <c r="AC13" s="58"/>
      <c r="AD13" s="58"/>
    </row>
    <row r="14" spans="2:30" s="210" customFormat="1" ht="30" customHeight="1">
      <c r="B14" s="208">
        <v>9</v>
      </c>
      <c r="C14" s="181" t="str">
        <f>IF('Deckblatt - Overview'!$S$1=1,"Messmittelplanung ","Measuring equipment concept")</f>
        <v xml:space="preserve">Messmittelplanung </v>
      </c>
      <c r="D14" s="209">
        <v>1</v>
      </c>
      <c r="E14" s="263"/>
      <c r="F14" s="180"/>
      <c r="G14" s="180"/>
      <c r="H14" s="211"/>
      <c r="I14" s="343"/>
      <c r="J14" s="344"/>
      <c r="K14" s="104"/>
      <c r="L14" s="203"/>
      <c r="M14" s="58"/>
      <c r="N14" s="58"/>
      <c r="O14" s="58"/>
      <c r="P14" s="58"/>
      <c r="Q14" s="58"/>
      <c r="R14" s="58"/>
      <c r="S14" s="58"/>
      <c r="T14" s="58"/>
      <c r="U14" s="58"/>
      <c r="V14" s="58"/>
      <c r="W14" s="58"/>
      <c r="X14" s="58"/>
      <c r="Y14" s="58"/>
      <c r="Z14" s="58"/>
      <c r="AA14" s="58"/>
      <c r="AB14" s="58"/>
      <c r="AC14" s="58"/>
      <c r="AD14" s="58"/>
    </row>
    <row r="15" spans="2:30" s="210" customFormat="1" ht="30" customHeight="1">
      <c r="B15" s="208">
        <v>10</v>
      </c>
      <c r="C15" s="182" t="str">
        <f>IF('Deckblatt - Overview'!$S$1=1,"Auflistung der Unterlieferanten / Länder","Discontinuation of subcontractors / countries")</f>
        <v>Auflistung der Unterlieferanten / Länder</v>
      </c>
      <c r="D15" s="212">
        <v>1</v>
      </c>
      <c r="E15" s="263"/>
      <c r="F15" s="180"/>
      <c r="G15" s="183"/>
      <c r="H15" s="213"/>
      <c r="I15" s="343"/>
      <c r="J15" s="344"/>
      <c r="K15" s="104"/>
      <c r="L15" s="203"/>
      <c r="M15" s="58"/>
      <c r="N15" s="58"/>
      <c r="O15" s="58"/>
      <c r="P15" s="58"/>
      <c r="Q15" s="58"/>
      <c r="R15" s="58"/>
      <c r="S15" s="58"/>
      <c r="T15" s="58"/>
      <c r="U15" s="58"/>
      <c r="V15" s="58"/>
      <c r="W15" s="58"/>
      <c r="X15" s="58"/>
      <c r="Y15" s="58"/>
      <c r="Z15" s="58"/>
      <c r="AA15" s="58"/>
      <c r="AB15" s="58"/>
      <c r="AC15" s="58"/>
      <c r="AD15" s="58"/>
    </row>
    <row r="16" spans="2:30" s="210" customFormat="1" ht="30" customHeight="1">
      <c r="B16" s="208"/>
      <c r="C16" s="214"/>
      <c r="D16" s="214"/>
      <c r="E16" s="264"/>
      <c r="F16" s="215"/>
      <c r="G16" s="215"/>
      <c r="H16" s="215"/>
      <c r="I16" s="216"/>
      <c r="J16" s="217"/>
      <c r="K16" s="104"/>
      <c r="L16" s="203"/>
      <c r="M16" s="58"/>
      <c r="N16" s="58"/>
      <c r="O16" s="58"/>
      <c r="P16" s="58"/>
      <c r="Q16" s="58"/>
      <c r="R16" s="58"/>
      <c r="S16" s="58"/>
      <c r="T16" s="58"/>
      <c r="U16" s="58"/>
      <c r="V16" s="58"/>
      <c r="W16" s="58"/>
      <c r="X16" s="58"/>
      <c r="Y16" s="58"/>
      <c r="Z16" s="58"/>
      <c r="AA16" s="58"/>
      <c r="AB16" s="58"/>
      <c r="AC16" s="58"/>
      <c r="AD16" s="58"/>
    </row>
    <row r="17" spans="1:30" s="210" customFormat="1" ht="30" customHeight="1">
      <c r="B17" s="208"/>
      <c r="C17" s="214"/>
      <c r="D17" s="214"/>
      <c r="E17" s="264"/>
      <c r="F17" s="215"/>
      <c r="G17" s="215"/>
      <c r="H17" s="215"/>
      <c r="I17" s="216"/>
      <c r="J17" s="217"/>
      <c r="K17" s="104"/>
      <c r="L17" s="203"/>
      <c r="M17" s="58"/>
      <c r="N17" s="58"/>
      <c r="O17" s="58"/>
      <c r="P17" s="58"/>
      <c r="Q17" s="58"/>
      <c r="R17" s="58"/>
      <c r="S17" s="58"/>
      <c r="T17" s="58"/>
      <c r="U17" s="58"/>
      <c r="V17" s="58"/>
      <c r="W17" s="58"/>
      <c r="X17" s="58"/>
      <c r="Y17" s="58"/>
      <c r="Z17" s="58"/>
      <c r="AA17" s="58"/>
      <c r="AB17" s="58"/>
      <c r="AC17" s="58"/>
      <c r="AD17" s="58"/>
    </row>
    <row r="18" spans="1:30" s="210" customFormat="1" ht="30" customHeight="1">
      <c r="B18" s="208"/>
      <c r="C18" s="214"/>
      <c r="D18" s="214"/>
      <c r="E18" s="264"/>
      <c r="F18" s="215"/>
      <c r="G18" s="215"/>
      <c r="H18" s="215"/>
      <c r="I18" s="216"/>
      <c r="J18" s="217"/>
      <c r="K18" s="104"/>
      <c r="L18" s="203"/>
      <c r="M18" s="58"/>
      <c r="N18" s="58"/>
      <c r="O18" s="58"/>
      <c r="P18" s="58"/>
      <c r="Q18" s="58"/>
      <c r="R18" s="58"/>
      <c r="S18" s="58"/>
      <c r="T18" s="58"/>
      <c r="U18" s="58"/>
      <c r="V18" s="58"/>
      <c r="W18" s="58"/>
      <c r="X18" s="58"/>
      <c r="Y18" s="58"/>
      <c r="Z18" s="58"/>
      <c r="AA18" s="58"/>
      <c r="AB18" s="58"/>
      <c r="AC18" s="58"/>
      <c r="AD18" s="58"/>
    </row>
    <row r="19" spans="1:30" ht="30" customHeight="1">
      <c r="A19" s="59"/>
      <c r="B19" s="218"/>
      <c r="C19" s="214"/>
      <c r="D19" s="214"/>
      <c r="E19" s="264"/>
      <c r="F19" s="215"/>
      <c r="G19" s="215"/>
      <c r="H19" s="215"/>
      <c r="I19" s="345"/>
      <c r="J19" s="346"/>
      <c r="K19" s="106"/>
    </row>
    <row r="20" spans="1:30" s="224" customFormat="1" ht="30" customHeight="1" thickBot="1">
      <c r="A20" s="219"/>
      <c r="B20" s="220"/>
      <c r="C20" s="221"/>
      <c r="D20" s="221"/>
      <c r="E20" s="265"/>
      <c r="F20" s="222"/>
      <c r="G20" s="222"/>
      <c r="H20" s="222"/>
      <c r="I20" s="347"/>
      <c r="J20" s="348"/>
      <c r="K20" s="106"/>
      <c r="L20" s="223"/>
      <c r="M20" s="58"/>
      <c r="N20" s="58"/>
      <c r="O20" s="58"/>
      <c r="P20" s="58"/>
      <c r="Q20" s="58"/>
      <c r="R20" s="58"/>
      <c r="S20" s="58"/>
      <c r="T20" s="58"/>
      <c r="U20" s="58"/>
      <c r="V20" s="58"/>
      <c r="W20" s="58"/>
      <c r="X20" s="58"/>
      <c r="Y20" s="58"/>
      <c r="Z20" s="58"/>
      <c r="AA20" s="58"/>
      <c r="AB20" s="58"/>
      <c r="AC20" s="58"/>
      <c r="AD20" s="58"/>
    </row>
    <row r="21" spans="1:30" s="210" customFormat="1" ht="5.9" customHeight="1">
      <c r="A21" s="225"/>
      <c r="B21" s="112"/>
      <c r="C21" s="113"/>
      <c r="D21" s="113"/>
      <c r="E21" s="114"/>
      <c r="F21" s="114"/>
      <c r="G21" s="114"/>
      <c r="H21" s="114"/>
      <c r="I21" s="115"/>
      <c r="J21" s="115"/>
      <c r="K21" s="116"/>
      <c r="L21" s="203"/>
      <c r="M21" s="58"/>
      <c r="N21" s="58"/>
      <c r="O21" s="58"/>
      <c r="P21" s="58"/>
      <c r="Q21" s="58"/>
      <c r="R21" s="58"/>
      <c r="S21" s="58"/>
      <c r="T21" s="58"/>
      <c r="U21" s="58"/>
      <c r="V21" s="58"/>
      <c r="W21" s="58"/>
      <c r="X21" s="58"/>
      <c r="Y21" s="58"/>
      <c r="Z21" s="58"/>
      <c r="AA21" s="58"/>
      <c r="AB21" s="58"/>
      <c r="AC21" s="58"/>
      <c r="AD21" s="58"/>
    </row>
    <row r="22" spans="1:30" ht="30" customHeight="1">
      <c r="B22" s="112"/>
      <c r="C22" s="112"/>
      <c r="D22" s="112"/>
      <c r="E22" s="112"/>
      <c r="F22" s="112"/>
      <c r="G22" s="112"/>
      <c r="H22" s="112"/>
      <c r="I22" s="112"/>
      <c r="J22" s="112"/>
      <c r="K22" s="112"/>
    </row>
  </sheetData>
  <sheetProtection algorithmName="SHA-512" hashValue="Z8YYpaYfpbDxksCqs9MuFHR3k6zwUtN/xKNDTmTYm9yRpZUAeOob/G1fqOkzmH8dDpvdd82Yk6c/M/Add6JL7A==" saltValue="YmPNSzq5fcHVYjMdTYfCdw==" spinCount="100000" sheet="1" selectLockedCells="1"/>
  <mergeCells count="17">
    <mergeCell ref="B1:C1"/>
    <mergeCell ref="D1:E1"/>
    <mergeCell ref="I8:J8"/>
    <mergeCell ref="B3:J3"/>
    <mergeCell ref="I4:J4"/>
    <mergeCell ref="I5:J5"/>
    <mergeCell ref="I6:J6"/>
    <mergeCell ref="I7:J7"/>
    <mergeCell ref="I15:J15"/>
    <mergeCell ref="I19:J19"/>
    <mergeCell ref="I20:J20"/>
    <mergeCell ref="I9:J9"/>
    <mergeCell ref="I10:J10"/>
    <mergeCell ref="I11:J11"/>
    <mergeCell ref="I12:J12"/>
    <mergeCell ref="I13:J13"/>
    <mergeCell ref="I14:J14"/>
  </mergeCells>
  <pageMargins left="0.23622047244094491" right="0.23622047244094491" top="0.74803149606299213" bottom="0.74803149606299213" header="0.31496062992125984" footer="0.31496062992125984"/>
  <pageSetup paperSize="9" scale="66" orientation="landscape" r:id="rId1"/>
  <headerFooter>
    <oddHeader>&amp;R&amp;G</oddHeader>
    <oddFooter>&amp;LErsteller: QM22  J. Fehlmann ,  Version 3.1 / 26.04.2024
Freigabe: QM2 D. Schubert / 26.04.2024&amp;C
© KNDS Deutschland GmbH &amp;&amp; Co. KG 
&amp;RSeite &amp;P/&amp;N</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AL42"/>
  <sheetViews>
    <sheetView showGridLines="0" showRuler="0" view="pageLayout" zoomScaleNormal="130" zoomScaleSheetLayoutView="160" workbookViewId="0">
      <selection activeCell="AB4" sqref="AB4:AJ4"/>
    </sheetView>
  </sheetViews>
  <sheetFormatPr baseColWidth="10" defaultColWidth="11.453125" defaultRowHeight="14"/>
  <cols>
    <col min="1" max="1" width="7.81640625" style="8" customWidth="1"/>
    <col min="2" max="2" width="2.81640625" style="8" customWidth="1"/>
    <col min="3" max="3" width="1.1796875" style="8" customWidth="1"/>
    <col min="4" max="4" width="1.54296875" style="8" customWidth="1"/>
    <col min="5" max="6" width="2.81640625" style="8" customWidth="1"/>
    <col min="7" max="7" width="0.81640625" style="8" hidden="1" customWidth="1"/>
    <col min="8" max="8" width="5.1796875" style="8" customWidth="1"/>
    <col min="9" max="9" width="4.81640625" style="8" customWidth="1"/>
    <col min="10" max="15" width="2.81640625" style="8" customWidth="1"/>
    <col min="16" max="16" width="5.453125" style="8" customWidth="1"/>
    <col min="17" max="17" width="2.81640625" style="8" customWidth="1"/>
    <col min="18" max="18" width="1.1796875" style="8" customWidth="1"/>
    <col min="19" max="26" width="2.81640625" style="8" customWidth="1"/>
    <col min="27" max="27" width="7.26953125" style="8" customWidth="1"/>
    <col min="28" max="30" width="2.81640625" style="8" customWidth="1"/>
    <col min="31" max="31" width="3" style="8" customWidth="1"/>
    <col min="32" max="35" width="2.81640625" style="8" customWidth="1"/>
    <col min="36" max="36" width="9" style="8" customWidth="1"/>
    <col min="37" max="107" width="2.81640625" style="8" customWidth="1"/>
    <col min="108" max="16384" width="11.453125" style="8"/>
  </cols>
  <sheetData>
    <row r="1" spans="1:36" ht="24.75" customHeight="1">
      <c r="B1" s="409" t="str">
        <f>IF('Deckblatt - Overview'!$S$1=1,"Herstellbarkeitserklärung","Manufacturing feasibility statement")</f>
        <v>Herstellbarkeitserklärung</v>
      </c>
      <c r="C1" s="409"/>
      <c r="D1" s="409"/>
      <c r="E1" s="409"/>
      <c r="F1" s="409"/>
      <c r="G1" s="409"/>
      <c r="H1" s="409"/>
      <c r="I1" s="409"/>
      <c r="J1" s="409"/>
      <c r="K1" s="409"/>
      <c r="L1" s="409"/>
      <c r="M1" s="409"/>
      <c r="N1" s="409"/>
      <c r="O1" s="409"/>
      <c r="P1" s="409">
        <v>1</v>
      </c>
      <c r="Q1" s="409"/>
      <c r="R1" s="409"/>
      <c r="S1" s="409"/>
      <c r="T1" s="409"/>
      <c r="U1" s="409"/>
      <c r="V1" s="409"/>
      <c r="W1" s="409"/>
      <c r="X1" s="184" t="s">
        <v>11</v>
      </c>
      <c r="Y1" s="184">
        <v>0</v>
      </c>
      <c r="Z1" s="185"/>
      <c r="AA1" s="185"/>
      <c r="AB1" s="185"/>
      <c r="AC1" s="185"/>
      <c r="AD1" s="185"/>
      <c r="AE1" s="185"/>
      <c r="AF1" s="185"/>
      <c r="AG1" s="185"/>
      <c r="AH1" s="185"/>
      <c r="AI1" s="185"/>
      <c r="AJ1" s="186"/>
    </row>
    <row r="2" spans="1:36" ht="12.75" customHeight="1">
      <c r="B2" s="9"/>
      <c r="C2" s="10"/>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row>
    <row r="3" spans="1:36" ht="20.149999999999999" customHeight="1">
      <c r="B3" s="389" t="str">
        <f>IF('Deckblatt - Overview'!$S$1=1,"Lieferant:","Supplier:")</f>
        <v>Lieferant:</v>
      </c>
      <c r="C3" s="390"/>
      <c r="D3" s="390"/>
      <c r="E3" s="390"/>
      <c r="F3" s="390"/>
      <c r="G3" s="390"/>
      <c r="H3" s="390"/>
      <c r="I3" s="390"/>
      <c r="J3" s="390"/>
      <c r="K3" s="390"/>
      <c r="L3" s="390"/>
      <c r="M3" s="390"/>
      <c r="N3" s="390"/>
      <c r="O3" s="390"/>
      <c r="P3" s="391"/>
      <c r="Q3" s="389" t="str">
        <f>IF('Deckblatt - Overview'!$S$1=1,"Projekt:","Project:")</f>
        <v>Projekt:</v>
      </c>
      <c r="R3" s="390"/>
      <c r="S3" s="390"/>
      <c r="T3" s="390"/>
      <c r="U3" s="390"/>
      <c r="V3" s="390"/>
      <c r="W3" s="390"/>
      <c r="X3" s="390"/>
      <c r="Y3" s="390"/>
      <c r="Z3" s="390"/>
      <c r="AA3" s="391"/>
      <c r="AB3" s="389" t="str">
        <f>IF('Deckblatt - Overview'!$S$1=1,"Datum:","Date:")</f>
        <v>Datum:</v>
      </c>
      <c r="AC3" s="390"/>
      <c r="AD3" s="390"/>
      <c r="AE3" s="390"/>
      <c r="AF3" s="390"/>
      <c r="AG3" s="390"/>
      <c r="AH3" s="390"/>
      <c r="AI3" s="390"/>
      <c r="AJ3" s="391"/>
    </row>
    <row r="4" spans="1:36" ht="20.149999999999999" customHeight="1">
      <c r="B4" s="392" t="str">
        <f>IF('Deckblatt - Overview'!B4="","",'Deckblatt - Overview'!B4)</f>
        <v/>
      </c>
      <c r="C4" s="393"/>
      <c r="D4" s="393"/>
      <c r="E4" s="393"/>
      <c r="F4" s="393"/>
      <c r="G4" s="393"/>
      <c r="H4" s="393"/>
      <c r="I4" s="393"/>
      <c r="J4" s="393"/>
      <c r="K4" s="393"/>
      <c r="L4" s="393"/>
      <c r="M4" s="393"/>
      <c r="N4" s="393"/>
      <c r="O4" s="393"/>
      <c r="P4" s="394"/>
      <c r="Q4" s="392" t="str">
        <f>IF('Deckblatt - Overview'!K4="","",'Deckblatt - Overview'!K4)</f>
        <v/>
      </c>
      <c r="R4" s="393"/>
      <c r="S4" s="393"/>
      <c r="T4" s="393"/>
      <c r="U4" s="393"/>
      <c r="V4" s="393"/>
      <c r="W4" s="393"/>
      <c r="X4" s="393"/>
      <c r="Y4" s="393"/>
      <c r="Z4" s="393"/>
      <c r="AA4" s="394"/>
      <c r="AB4" s="410"/>
      <c r="AC4" s="411"/>
      <c r="AD4" s="411"/>
      <c r="AE4" s="411"/>
      <c r="AF4" s="411"/>
      <c r="AG4" s="411"/>
      <c r="AH4" s="411"/>
      <c r="AI4" s="411"/>
      <c r="AJ4" s="412"/>
    </row>
    <row r="5" spans="1:36" ht="20.149999999999999" customHeight="1">
      <c r="B5" s="389" t="str">
        <f>IF('Deckblatt - Overview'!$S$1=1,"Bestell Nr.:","Order No.:")</f>
        <v>Bestell Nr.:</v>
      </c>
      <c r="C5" s="390"/>
      <c r="D5" s="390"/>
      <c r="E5" s="390"/>
      <c r="F5" s="390"/>
      <c r="G5" s="390"/>
      <c r="H5" s="390"/>
      <c r="I5" s="390"/>
      <c r="J5" s="390"/>
      <c r="K5" s="390"/>
      <c r="L5" s="390"/>
      <c r="M5" s="390"/>
      <c r="N5" s="390"/>
      <c r="O5" s="390"/>
      <c r="P5" s="391"/>
      <c r="Q5" s="389" t="str">
        <f>IF('Deckblatt - Overview'!$S$1=1,"Datenstand (z.B. Step file; E-Plan):","Data status (e.g. Step file; E-Plan):")</f>
        <v>Datenstand (z.B. Step file; E-Plan):</v>
      </c>
      <c r="R5" s="390"/>
      <c r="S5" s="390"/>
      <c r="T5" s="390"/>
      <c r="U5" s="390"/>
      <c r="V5" s="390"/>
      <c r="W5" s="390"/>
      <c r="X5" s="390"/>
      <c r="Y5" s="390"/>
      <c r="Z5" s="390"/>
      <c r="AA5" s="391"/>
      <c r="AB5" s="389"/>
      <c r="AC5" s="390"/>
      <c r="AD5" s="390"/>
      <c r="AE5" s="390"/>
      <c r="AF5" s="390"/>
      <c r="AG5" s="390"/>
      <c r="AH5" s="390"/>
      <c r="AI5" s="390"/>
      <c r="AJ5" s="391"/>
    </row>
    <row r="6" spans="1:36" ht="20.149999999999999" customHeight="1">
      <c r="B6" s="392" t="str">
        <f>IF('Deckblatt - Overview'!B6="","",'Deckblatt - Overview'!B6)</f>
        <v/>
      </c>
      <c r="C6" s="393"/>
      <c r="D6" s="393"/>
      <c r="E6" s="393"/>
      <c r="F6" s="393"/>
      <c r="G6" s="393"/>
      <c r="H6" s="393"/>
      <c r="I6" s="393"/>
      <c r="J6" s="393"/>
      <c r="K6" s="393"/>
      <c r="L6" s="393"/>
      <c r="M6" s="393"/>
      <c r="N6" s="393"/>
      <c r="O6" s="393"/>
      <c r="P6" s="394"/>
      <c r="Q6" s="392" t="str">
        <f>IF('Deckblatt - Overview'!K6="","",'Deckblatt - Overview'!K6)</f>
        <v/>
      </c>
      <c r="R6" s="393"/>
      <c r="S6" s="393"/>
      <c r="T6" s="393"/>
      <c r="U6" s="393"/>
      <c r="V6" s="393"/>
      <c r="W6" s="393"/>
      <c r="X6" s="393"/>
      <c r="Y6" s="393"/>
      <c r="Z6" s="393"/>
      <c r="AA6" s="394"/>
      <c r="AB6" s="392"/>
      <c r="AC6" s="393"/>
      <c r="AD6" s="393"/>
      <c r="AE6" s="393"/>
      <c r="AF6" s="393"/>
      <c r="AG6" s="393"/>
      <c r="AH6" s="393"/>
      <c r="AI6" s="393"/>
      <c r="AJ6" s="394"/>
    </row>
    <row r="7" spans="1:36" ht="20.149999999999999" customHeight="1">
      <c r="B7" s="389" t="str">
        <f>IF('Deckblatt - Overview'!$S$1=1,"Artikelbezeichnung:","Part name:")</f>
        <v>Artikelbezeichnung:</v>
      </c>
      <c r="C7" s="390"/>
      <c r="D7" s="390"/>
      <c r="E7" s="390"/>
      <c r="F7" s="390"/>
      <c r="G7" s="390"/>
      <c r="H7" s="390"/>
      <c r="I7" s="390"/>
      <c r="J7" s="390"/>
      <c r="K7" s="390"/>
      <c r="L7" s="390"/>
      <c r="M7" s="390"/>
      <c r="N7" s="390"/>
      <c r="O7" s="390"/>
      <c r="P7" s="391"/>
      <c r="Q7" s="389"/>
      <c r="R7" s="390"/>
      <c r="S7" s="390"/>
      <c r="T7" s="390"/>
      <c r="U7" s="390"/>
      <c r="V7" s="390"/>
      <c r="W7" s="390"/>
      <c r="X7" s="390"/>
      <c r="Y7" s="390"/>
      <c r="Z7" s="390"/>
      <c r="AA7" s="391"/>
      <c r="AB7" s="389" t="str">
        <f>IF('Deckblatt - Overview'!$S$1=1,"Zchg.-Nr. + Index:","Drawing-No.+ Index:")</f>
        <v>Zchg.-Nr. + Index:</v>
      </c>
      <c r="AC7" s="390"/>
      <c r="AD7" s="390"/>
      <c r="AE7" s="390"/>
      <c r="AF7" s="390"/>
      <c r="AG7" s="390"/>
      <c r="AH7" s="390"/>
      <c r="AI7" s="390"/>
      <c r="AJ7" s="391"/>
    </row>
    <row r="8" spans="1:36" ht="20.149999999999999" customHeight="1">
      <c r="B8" s="392" t="str">
        <f>IF('Deckblatt - Overview'!B8="","",'Deckblatt - Overview'!B8)</f>
        <v/>
      </c>
      <c r="C8" s="393"/>
      <c r="D8" s="393"/>
      <c r="E8" s="393"/>
      <c r="F8" s="393"/>
      <c r="G8" s="393"/>
      <c r="H8" s="393"/>
      <c r="I8" s="393"/>
      <c r="J8" s="393"/>
      <c r="K8" s="393"/>
      <c r="L8" s="393"/>
      <c r="M8" s="393"/>
      <c r="N8" s="393"/>
      <c r="O8" s="393"/>
      <c r="P8" s="394"/>
      <c r="Q8" s="392"/>
      <c r="R8" s="393"/>
      <c r="S8" s="393"/>
      <c r="T8" s="393"/>
      <c r="U8" s="393"/>
      <c r="V8" s="393"/>
      <c r="W8" s="393"/>
      <c r="X8" s="393"/>
      <c r="Y8" s="393"/>
      <c r="Z8" s="393"/>
      <c r="AA8" s="394"/>
      <c r="AB8" s="395" t="str">
        <f>IF('Deckblatt - Overview'!B10="","",'Deckblatt - Overview'!B10)</f>
        <v/>
      </c>
      <c r="AC8" s="396"/>
      <c r="AD8" s="396"/>
      <c r="AE8" s="396"/>
      <c r="AF8" s="396"/>
      <c r="AG8" s="396"/>
      <c r="AH8" s="396"/>
      <c r="AI8" s="396"/>
      <c r="AJ8" s="397"/>
    </row>
    <row r="9" spans="1:36" ht="67.900000000000006" customHeight="1">
      <c r="B9" s="398" t="str">
        <f>IF('Deckblatt - Overview'!$S$1=1,'Information '!D86,'Information '!D89)</f>
        <v>Überlegungen zur Herstellbarkeit des Lieferanten: 
Unser Produktqualitätsplanungsteam hat die folgenden Punkte bewertet und bei der Bewertung der Herstellbarkeit alle Aspekte berücksichtigt. Die gemäß Bestellung gültigen Zeichnungen und/oder Spezifikationen wurden als Grundlage für die Bewertung verwendet. Alle "Nein"-Antworten werden mit beigefügten Notizen erläutert, in denen unsere Bedenken oder Änderungsvorschläge dargelegt werden, damit wir die festgelegten Anforderungen erfüllen können.</v>
      </c>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400"/>
    </row>
    <row r="10" spans="1:36" ht="3.75" customHeight="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401"/>
      <c r="AB10" s="401"/>
      <c r="AC10" s="401"/>
      <c r="AD10" s="401"/>
      <c r="AE10" s="401"/>
      <c r="AF10" s="401"/>
      <c r="AG10" s="401"/>
      <c r="AH10" s="401"/>
      <c r="AI10" s="401"/>
      <c r="AJ10" s="401"/>
    </row>
    <row r="11" spans="1:36" ht="71.25" customHeight="1">
      <c r="B11" s="402" t="str">
        <f>IF('Deckblatt - Overview'!$S$1=1,"JA","YES")</f>
        <v>JA</v>
      </c>
      <c r="C11" s="403"/>
      <c r="D11" s="404"/>
      <c r="E11" s="405" t="str">
        <f>IF('Deckblatt - Overview'!$S$1=1,"NEIN","NO")</f>
        <v>NEIN</v>
      </c>
      <c r="F11" s="403"/>
      <c r="G11" s="404"/>
      <c r="H11" s="187" t="str">
        <f>IF('Deckblatt - Overview'!$S$1=1,"nicht relevant"," not relevant")</f>
        <v>nicht relevant</v>
      </c>
      <c r="I11" s="406" t="str">
        <f>IF('Deckblatt - Overview'!$S$1=1,"Überlegungen","Considerations")</f>
        <v>Überlegungen</v>
      </c>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c r="AH11" s="407"/>
      <c r="AI11" s="407"/>
      <c r="AJ11" s="408"/>
    </row>
    <row r="12" spans="1:36" ht="25" customHeight="1">
      <c r="B12" s="358"/>
      <c r="C12" s="358"/>
      <c r="D12" s="358"/>
      <c r="E12" s="358"/>
      <c r="F12" s="358"/>
      <c r="G12" s="261"/>
      <c r="H12" s="261"/>
      <c r="I12" s="188" t="s">
        <v>15</v>
      </c>
      <c r="J12" s="387" t="str">
        <f>IF('Deckblatt - Overview'!$S$1=1,"Ist das Produkt angemessen beschrieben (Anforderungen bzgl. Anwendungen usw.), um eine Herstellbarkeitsbewertung durchzuführen?","Is the product adequately defined (application requirements, etc.) to enable feasibility evaluation?")</f>
        <v>Ist das Produkt angemessen beschrieben (Anforderungen bzgl. Anwendungen usw.), um eine Herstellbarkeitsbewertung durchzuführen?</v>
      </c>
      <c r="K12" s="387"/>
      <c r="L12" s="387"/>
      <c r="M12" s="387"/>
      <c r="N12" s="387"/>
      <c r="O12" s="387"/>
      <c r="P12" s="387"/>
      <c r="Q12" s="387"/>
      <c r="R12" s="387"/>
      <c r="S12" s="387"/>
      <c r="T12" s="387"/>
      <c r="U12" s="387"/>
      <c r="V12" s="387"/>
      <c r="W12" s="387"/>
      <c r="X12" s="387"/>
      <c r="Y12" s="387"/>
      <c r="Z12" s="387"/>
      <c r="AA12" s="387"/>
      <c r="AB12" s="387"/>
      <c r="AC12" s="387"/>
      <c r="AD12" s="387"/>
      <c r="AE12" s="387"/>
      <c r="AF12" s="387"/>
      <c r="AG12" s="387"/>
      <c r="AH12" s="387"/>
      <c r="AI12" s="387"/>
      <c r="AJ12" s="388"/>
    </row>
    <row r="13" spans="1:36" ht="25" customHeight="1">
      <c r="B13" s="358"/>
      <c r="C13" s="358"/>
      <c r="D13" s="358"/>
      <c r="E13" s="358"/>
      <c r="F13" s="358"/>
      <c r="G13" s="261"/>
      <c r="H13" s="261"/>
      <c r="I13" s="189" t="s">
        <v>16</v>
      </c>
      <c r="J13" s="376" t="str">
        <f>IF('Deckblatt - Overview'!$S$1=1,"Sind basierend auf den Erfahrungen des Lieferanten mit vergleichbaren Produkten, die technischen Spezifikationen und Auslegungen ausreichend, richtig und vollständig?","Based on the supplier's experience with comparable products, are the technical specifications and interpretations sufficient, correct and complete?")</f>
        <v>Sind basierend auf den Erfahrungen des Lieferanten mit vergleichbaren Produkten, die technischen Spezifikationen und Auslegungen ausreichend, richtig und vollständig?</v>
      </c>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7"/>
    </row>
    <row r="14" spans="1:36" s="229" customFormat="1" ht="25" customHeight="1">
      <c r="B14" s="358"/>
      <c r="C14" s="358"/>
      <c r="D14" s="358"/>
      <c r="E14" s="358"/>
      <c r="F14" s="358"/>
      <c r="G14" s="358"/>
      <c r="H14" s="261"/>
      <c r="I14" s="189" t="s">
        <v>17</v>
      </c>
      <c r="J14" s="376" t="str">
        <f>IF('Deckblatt - Overview'!$S$1=1,"Ist das Produkt gemäß den auf den Zeichnungen vorgegebenen Toleranzen herstellbar?","Is it possible to manufacture the product according to the tolerances specified on the drawings?")</f>
        <v>Ist das Produkt gemäß den auf den Zeichnungen vorgegebenen Toleranzen herstellbar?</v>
      </c>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7"/>
    </row>
    <row r="15" spans="1:36" ht="25" customHeight="1">
      <c r="B15" s="358"/>
      <c r="C15" s="358"/>
      <c r="D15" s="358"/>
      <c r="E15" s="358"/>
      <c r="F15" s="358"/>
      <c r="G15" s="358"/>
      <c r="H15" s="261"/>
      <c r="I15" s="189" t="s">
        <v>18</v>
      </c>
      <c r="J15" s="382" t="str">
        <f>IF('Deckblatt - Overview'!$S$1=1,"Wurden alle Anforderungen/Spezifikationen berücksichtig? (z.B.: Qualitätssicherungsbedingungen, Werksnormen etc.)","Have all requirements/specifications been taken into account? (e.g.: quality assurance conditions, factory standards, etc.)")</f>
        <v>Wurden alle Anforderungen/Spezifikationen berücksichtig? (z.B.: Qualitätssicherungsbedingungen, Werksnormen etc.)</v>
      </c>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3"/>
    </row>
    <row r="16" spans="1:36" ht="25" customHeight="1">
      <c r="A16" s="230"/>
      <c r="B16" s="384">
        <v>0</v>
      </c>
      <c r="C16" s="385"/>
      <c r="D16" s="385"/>
      <c r="E16" s="385"/>
      <c r="F16" s="385"/>
      <c r="G16" s="385"/>
      <c r="H16" s="386"/>
      <c r="I16" s="189" t="s">
        <v>19</v>
      </c>
      <c r="J16" s="376" t="str">
        <f>IF('Deckblatt - Overview'!$S$1=1,"Für welchen Zeitraum ist die Verfügbarkeit des spezifizierten Rohmaterials / der eigen ausgewählten Komponenten sichergestellt?","For what period of time is the availability of the specified raw material / specially selected components ensured?")</f>
        <v>Für welchen Zeitraum ist die Verfügbarkeit des spezifizierten Rohmaterials / der eigen ausgewählten Komponenten sichergestellt?</v>
      </c>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7"/>
    </row>
    <row r="17" spans="1:38" ht="25" customHeight="1">
      <c r="A17" s="231"/>
      <c r="B17" s="358"/>
      <c r="C17" s="358"/>
      <c r="D17" s="358"/>
      <c r="E17" s="358"/>
      <c r="F17" s="358"/>
      <c r="G17" s="358"/>
      <c r="H17" s="261"/>
      <c r="I17" s="189" t="s">
        <v>20</v>
      </c>
      <c r="J17" s="376" t="str">
        <f>IF('Deckblatt - Overview'!$S$1=1,"Kann das Produkt / die Komponente vermessen und bewertet werden?","Can the product be measured and evaluated?")</f>
        <v>Kann das Produkt / die Komponente vermessen und bewertet werden?</v>
      </c>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7"/>
    </row>
    <row r="18" spans="1:38" ht="25" customHeight="1">
      <c r="A18" s="231"/>
      <c r="B18" s="358"/>
      <c r="C18" s="358"/>
      <c r="D18" s="358"/>
      <c r="E18" s="358"/>
      <c r="F18" s="358"/>
      <c r="G18" s="358"/>
      <c r="H18" s="261"/>
      <c r="I18" s="189" t="s">
        <v>21</v>
      </c>
      <c r="J18" s="380" t="str">
        <f>IF('Deckblatt - Overview'!$S$1=1,"Ist eine Vergabe an Unterlieferanten geplant? Falls ja, an wen und ist dort die Herstellbarkeit geprüft? ","Is subcontracting planned? If yes, to whom and has the manufacturability been checked there?")</f>
        <v xml:space="preserve">Ist eine Vergabe an Unterlieferanten geplant? Falls ja, an wen und ist dort die Herstellbarkeit geprüft? </v>
      </c>
      <c r="K18" s="380"/>
      <c r="L18" s="380"/>
      <c r="M18" s="380"/>
      <c r="N18" s="380"/>
      <c r="O18" s="380"/>
      <c r="P18" s="380"/>
      <c r="Q18" s="380"/>
      <c r="R18" s="380"/>
      <c r="S18" s="380"/>
      <c r="T18" s="380"/>
      <c r="U18" s="380"/>
      <c r="V18" s="380"/>
      <c r="W18" s="380"/>
      <c r="X18" s="380"/>
      <c r="Y18" s="380"/>
      <c r="Z18" s="380"/>
      <c r="AA18" s="380"/>
      <c r="AB18" s="380"/>
      <c r="AC18" s="380"/>
      <c r="AD18" s="380"/>
      <c r="AE18" s="380"/>
      <c r="AF18" s="380"/>
      <c r="AG18" s="380"/>
      <c r="AH18" s="380"/>
      <c r="AI18" s="380"/>
      <c r="AJ18" s="381"/>
    </row>
    <row r="19" spans="1:38" ht="25" customHeight="1">
      <c r="A19" s="231"/>
      <c r="B19" s="358"/>
      <c r="C19" s="358"/>
      <c r="D19" s="358"/>
      <c r="E19" s="358"/>
      <c r="F19" s="358"/>
      <c r="G19" s="358"/>
      <c r="H19" s="261"/>
      <c r="I19" s="189" t="s">
        <v>22</v>
      </c>
      <c r="J19" s="380" t="str">
        <f>IF('Deckblatt - Overview'!$S$1=1,"Sind spezifische Logistik- und Verpackungsanforderungen definiert und können diese erfüllt werden?","Are specific logistics and packaging requirements defined and can they be met?")</f>
        <v>Sind spezifische Logistik- und Verpackungsanforderungen definiert und können diese erfüllt werden?</v>
      </c>
      <c r="K19" s="380"/>
      <c r="L19" s="380"/>
      <c r="M19" s="380"/>
      <c r="N19" s="380"/>
      <c r="O19" s="380"/>
      <c r="P19" s="380"/>
      <c r="Q19" s="380"/>
      <c r="R19" s="380"/>
      <c r="S19" s="380"/>
      <c r="T19" s="380"/>
      <c r="U19" s="380"/>
      <c r="V19" s="380"/>
      <c r="W19" s="380"/>
      <c r="X19" s="380"/>
      <c r="Y19" s="380"/>
      <c r="Z19" s="380"/>
      <c r="AA19" s="380"/>
      <c r="AB19" s="380"/>
      <c r="AC19" s="380"/>
      <c r="AD19" s="380"/>
      <c r="AE19" s="380"/>
      <c r="AF19" s="380"/>
      <c r="AG19" s="380"/>
      <c r="AH19" s="380"/>
      <c r="AI19" s="380"/>
      <c r="AJ19" s="381"/>
    </row>
    <row r="20" spans="1:38" ht="25" customHeight="1">
      <c r="A20" s="231"/>
      <c r="B20" s="358"/>
      <c r="C20" s="358"/>
      <c r="D20" s="358"/>
      <c r="E20" s="358"/>
      <c r="F20" s="358"/>
      <c r="G20" s="358"/>
      <c r="H20" s="261"/>
      <c r="I20" s="189" t="s">
        <v>23</v>
      </c>
      <c r="J20" s="376" t="str">
        <f>IF('Deckblatt - Overview'!$S$1=1,"Erlaubt das Design den Einsatz effizienter Handhabungseinrichtungen ?","Does the design allow the use of efficient handling equipment ?")</f>
        <v>Erlaubt das Design den Einsatz effizienter Handhabungseinrichtungen ?</v>
      </c>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7"/>
    </row>
    <row r="21" spans="1:38" ht="25" customHeight="1">
      <c r="A21" s="231"/>
      <c r="B21" s="358"/>
      <c r="C21" s="358"/>
      <c r="D21" s="358"/>
      <c r="E21" s="358"/>
      <c r="F21" s="358"/>
      <c r="G21" s="358"/>
      <c r="H21" s="261"/>
      <c r="I21" s="189" t="s">
        <v>24</v>
      </c>
      <c r="J21" s="378" t="str">
        <f>IF('Deckblatt - Overview'!$S$1=1,"Ist das Produkt kostenoptimiert konstruiert bzw. spezifiziert bezüglich Stückpreis?","Is the product designed and specified to the lowest cost in respect of unit price?")</f>
        <v>Ist das Produkt kostenoptimiert konstruiert bzw. spezifiziert bezüglich Stückpreis?</v>
      </c>
      <c r="K21" s="378" t="s">
        <v>25</v>
      </c>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9"/>
    </row>
    <row r="22" spans="1:38" ht="25" customHeight="1">
      <c r="A22" s="231"/>
      <c r="B22" s="358"/>
      <c r="C22" s="358"/>
      <c r="D22" s="358"/>
      <c r="E22" s="358"/>
      <c r="F22" s="358"/>
      <c r="G22" s="358"/>
      <c r="H22" s="261"/>
      <c r="I22" s="190" t="s">
        <v>26</v>
      </c>
      <c r="J22" s="368" t="str">
        <f>IF('Deckblatt - Overview'!$S$1=1,"Ist das Produkt kostenoptimiert konstruiert bzw. spezifiziert bezüglich Werkzeuge und Produktionsmittel?","Is the product designed or specified in a cost-optimized way with regard to tools and production equipment?")</f>
        <v>Ist das Produkt kostenoptimiert konstruiert bzw. spezifiziert bezüglich Werkzeuge und Produktionsmittel?</v>
      </c>
      <c r="K22" s="368" t="s">
        <v>27</v>
      </c>
      <c r="L22" s="368" t="str">
        <f>IF(Y1=1,"Werkzeugkosten und Produktionsmittel?","Cost for tooling and capital equipment?")</f>
        <v>Cost for tooling and capital equipment?</v>
      </c>
      <c r="M22" s="368"/>
      <c r="N22" s="368"/>
      <c r="O22" s="368"/>
      <c r="P22" s="368"/>
      <c r="Q22" s="368"/>
      <c r="R22" s="368"/>
      <c r="S22" s="368"/>
      <c r="T22" s="368"/>
      <c r="U22" s="368"/>
      <c r="V22" s="368"/>
      <c r="W22" s="368"/>
      <c r="X22" s="368"/>
      <c r="Y22" s="368"/>
      <c r="Z22" s="368"/>
      <c r="AA22" s="368"/>
      <c r="AB22" s="368"/>
      <c r="AC22" s="368"/>
      <c r="AD22" s="368"/>
      <c r="AE22" s="368"/>
      <c r="AF22" s="368"/>
      <c r="AG22" s="368"/>
      <c r="AH22" s="368"/>
      <c r="AI22" s="368"/>
      <c r="AJ22" s="369"/>
    </row>
    <row r="23" spans="1:38" ht="4.5" customHeight="1"/>
    <row r="24" spans="1:38">
      <c r="B24" s="370" t="str">
        <f>IF('Deckblatt - Overview'!$S$1=1,"Schlussfolgerungen","Conclusions:")</f>
        <v>Schlussfolgerungen</v>
      </c>
      <c r="C24" s="370"/>
      <c r="D24" s="370"/>
      <c r="E24" s="370"/>
      <c r="F24" s="370"/>
      <c r="G24" s="370"/>
      <c r="H24" s="370"/>
      <c r="I24" s="370"/>
      <c r="J24" s="370"/>
      <c r="K24" s="370"/>
      <c r="L24" s="370"/>
      <c r="M24" s="370"/>
      <c r="N24" s="370"/>
      <c r="O24" s="370"/>
      <c r="P24" s="370"/>
    </row>
    <row r="25" spans="1:38" ht="25" customHeight="1">
      <c r="B25" s="191"/>
      <c r="E25" s="192" t="str">
        <f>IF('Deckblatt - Overview'!$S$1=1,"herstellbar","feasible")</f>
        <v>herstellbar</v>
      </c>
      <c r="F25" s="192"/>
      <c r="G25" s="192"/>
      <c r="H25" s="192"/>
      <c r="I25" s="192"/>
      <c r="J25" s="192"/>
      <c r="K25" s="193"/>
      <c r="L25" s="371" t="str">
        <f>IF('Deckblatt - Overview'!$S$1=1,"Produkt kann gemäß Spezifikation ohne Änderungen hergestellt werden.","Product can be produced as specified without changes.")</f>
        <v>Produkt kann gemäß Spezifikation ohne Änderungen hergestellt werden.</v>
      </c>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row>
    <row r="26" spans="1:38" ht="25" customHeight="1">
      <c r="B26" s="191"/>
      <c r="E26" s="192"/>
      <c r="F26" s="192"/>
      <c r="G26" s="192"/>
      <c r="H26" s="192"/>
      <c r="I26" s="192"/>
      <c r="J26" s="192"/>
      <c r="K26" s="193"/>
      <c r="L26" s="371" t="str">
        <f>IF('Deckblatt - Overview'!$S$1=1,"Produkt kann gemäß Spezifikation hergestellt werden. Optimierungspotenzial ist jedoch vorhanden.","Product can be manufactured as specified. There is potential for optimisation.")</f>
        <v>Produkt kann gemäß Spezifikation hergestellt werden. Optimierungspotenzial ist jedoch vorhanden.</v>
      </c>
      <c r="M26" s="371"/>
      <c r="N26" s="371"/>
      <c r="O26" s="371"/>
      <c r="P26" s="371"/>
      <c r="Q26" s="371"/>
      <c r="R26" s="371"/>
      <c r="S26" s="371"/>
      <c r="T26" s="371"/>
      <c r="U26" s="371"/>
      <c r="V26" s="371"/>
      <c r="W26" s="371"/>
      <c r="X26" s="371"/>
      <c r="Y26" s="371"/>
      <c r="Z26" s="371"/>
      <c r="AA26" s="371"/>
      <c r="AB26" s="371"/>
      <c r="AC26" s="371"/>
      <c r="AD26" s="371"/>
      <c r="AE26" s="371"/>
      <c r="AF26" s="371"/>
      <c r="AG26" s="371"/>
      <c r="AH26" s="371"/>
      <c r="AI26" s="371"/>
      <c r="AJ26" s="371"/>
      <c r="AL26" s="232"/>
    </row>
    <row r="27" spans="1:38" ht="5.15" customHeight="1">
      <c r="B27" s="194"/>
      <c r="C27" s="194"/>
      <c r="D27" s="194"/>
      <c r="E27" s="194"/>
      <c r="F27" s="194"/>
      <c r="G27" s="194"/>
      <c r="H27" s="194"/>
      <c r="I27" s="194"/>
      <c r="J27" s="194"/>
      <c r="K27" s="194"/>
      <c r="L27" s="194"/>
      <c r="M27" s="194"/>
      <c r="N27" s="194"/>
      <c r="O27" s="194"/>
      <c r="P27" s="194"/>
      <c r="Q27" s="194"/>
      <c r="R27" s="194"/>
      <c r="S27" s="195"/>
      <c r="T27" s="195"/>
      <c r="U27" s="195"/>
      <c r="V27" s="195"/>
      <c r="W27" s="195"/>
      <c r="X27" s="195"/>
      <c r="Y27" s="195"/>
      <c r="Z27" s="195"/>
      <c r="AA27" s="195"/>
      <c r="AB27" s="195"/>
      <c r="AC27" s="195"/>
      <c r="AD27" s="195"/>
      <c r="AE27" s="195"/>
      <c r="AF27" s="195"/>
      <c r="AG27" s="195"/>
      <c r="AH27" s="195"/>
      <c r="AI27" s="195"/>
      <c r="AJ27" s="195"/>
    </row>
    <row r="28" spans="1:38" ht="25" customHeight="1">
      <c r="E28" s="192" t="str">
        <f>IF('Deckblatt - Overview'!$S$1=1,"nicht herstellbar","not feasible")</f>
        <v>nicht herstellbar</v>
      </c>
      <c r="F28" s="192"/>
      <c r="G28" s="192"/>
      <c r="H28" s="192"/>
      <c r="I28" s="192"/>
      <c r="J28" s="192"/>
      <c r="K28" s="196"/>
      <c r="L28" s="372" t="str">
        <f>IF('Deckblatt - Overview'!$S$1=1,"Änderungen gemäß Herstellbarkeitsanalyse bzw. Anlage sind erforderlich.","Changes necessary according to feasibility analysis or attachment.")</f>
        <v>Änderungen gemäß Herstellbarkeitsanalyse bzw. Anlage sind erforderlich.</v>
      </c>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2"/>
      <c r="AK28" s="372"/>
    </row>
    <row r="29" spans="1:38" ht="5.15" customHeight="1">
      <c r="S29" s="197"/>
      <c r="T29" s="197"/>
      <c r="U29" s="197"/>
      <c r="V29" s="197"/>
      <c r="W29" s="197"/>
      <c r="X29" s="197"/>
      <c r="Y29" s="197"/>
      <c r="Z29" s="197"/>
      <c r="AA29" s="197"/>
      <c r="AB29" s="197"/>
      <c r="AC29" s="197"/>
      <c r="AD29" s="197"/>
      <c r="AE29" s="197"/>
      <c r="AF29" s="197"/>
      <c r="AG29" s="197"/>
      <c r="AH29" s="197"/>
      <c r="AI29" s="197"/>
      <c r="AJ29" s="197"/>
    </row>
    <row r="30" spans="1:38" ht="25" customHeight="1">
      <c r="K30" s="198"/>
      <c r="L30" s="373" t="str">
        <f>IF('Deckblatt - Overview'!$S$1=1,"Grundlegende Designänderungen sind zur Produktion des Produktes gemäß Spezifikation notwendig.","Design change is required to manufacture product within specifications.")</f>
        <v>Grundlegende Designänderungen sind zur Produktion des Produktes gemäß Spezifikation notwendig.</v>
      </c>
      <c r="M30" s="373"/>
      <c r="N30" s="373"/>
      <c r="O30" s="373"/>
      <c r="P30" s="373"/>
      <c r="Q30" s="373"/>
      <c r="R30" s="373"/>
      <c r="S30" s="373"/>
      <c r="T30" s="373"/>
      <c r="U30" s="373"/>
      <c r="V30" s="373"/>
      <c r="W30" s="373"/>
      <c r="X30" s="373"/>
      <c r="Y30" s="373"/>
      <c r="Z30" s="373"/>
      <c r="AA30" s="373"/>
      <c r="AB30" s="373"/>
      <c r="AC30" s="373"/>
      <c r="AD30" s="373"/>
      <c r="AE30" s="373"/>
      <c r="AF30" s="373"/>
      <c r="AG30" s="373"/>
      <c r="AH30" s="373"/>
      <c r="AI30" s="373"/>
      <c r="AJ30" s="373"/>
    </row>
    <row r="31" spans="1:38">
      <c r="B31" s="366" t="str">
        <f>IF('Deckblatt - Overview'!$S$1=1,"Anhänge:","Attachments:")</f>
        <v>Anhänge:</v>
      </c>
      <c r="C31" s="367"/>
      <c r="D31" s="367"/>
      <c r="E31" s="367"/>
      <c r="F31" s="367"/>
      <c r="G31" s="367"/>
      <c r="H31" s="367"/>
      <c r="I31" s="367"/>
      <c r="J31" s="367"/>
      <c r="K31" s="367"/>
      <c r="L31" s="367"/>
      <c r="M31" s="367"/>
      <c r="N31" s="367"/>
      <c r="O31" s="367"/>
      <c r="P31" s="367"/>
      <c r="Q31" s="199"/>
      <c r="R31" s="199"/>
      <c r="S31" s="199"/>
      <c r="T31" s="199"/>
      <c r="U31" s="199"/>
      <c r="V31" s="199"/>
      <c r="W31" s="199"/>
      <c r="X31" s="199"/>
      <c r="Y31" s="199"/>
      <c r="Z31" s="199"/>
      <c r="AA31" s="199"/>
      <c r="AB31" s="199"/>
      <c r="AC31" s="199"/>
      <c r="AD31" s="199"/>
      <c r="AE31" s="199"/>
      <c r="AF31" s="199"/>
      <c r="AG31" s="199"/>
      <c r="AH31" s="199"/>
      <c r="AI31" s="199"/>
      <c r="AJ31" s="200"/>
    </row>
    <row r="32" spans="1:38" ht="20.25" customHeight="1">
      <c r="B32" s="360"/>
      <c r="C32" s="361"/>
      <c r="D32" s="361"/>
      <c r="E32" s="361"/>
      <c r="F32" s="361"/>
      <c r="G32" s="361"/>
      <c r="H32" s="361"/>
      <c r="I32" s="361"/>
      <c r="J32" s="361"/>
      <c r="K32" s="361"/>
      <c r="L32" s="361"/>
      <c r="M32" s="361"/>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2"/>
    </row>
    <row r="33" spans="2:36" ht="11.25" customHeight="1">
      <c r="B33" s="374"/>
      <c r="C33" s="375"/>
      <c r="D33" s="375"/>
      <c r="E33" s="375"/>
      <c r="F33" s="375"/>
      <c r="G33" s="375"/>
      <c r="H33" s="375"/>
      <c r="I33" s="375"/>
      <c r="J33" s="375"/>
      <c r="K33" s="375"/>
      <c r="L33" s="375"/>
      <c r="M33" s="375"/>
      <c r="N33" s="375"/>
      <c r="O33" s="375"/>
      <c r="P33" s="375"/>
      <c r="Q33" s="375"/>
      <c r="R33" s="375"/>
      <c r="S33" s="375"/>
      <c r="T33" s="375"/>
      <c r="U33" s="375"/>
      <c r="V33" s="375"/>
      <c r="W33" s="375"/>
      <c r="X33" s="375"/>
      <c r="Y33" s="375"/>
      <c r="Z33" s="375"/>
      <c r="AA33" s="375"/>
      <c r="AB33" s="375"/>
      <c r="AC33" s="375"/>
      <c r="AD33" s="375"/>
      <c r="AE33" s="375"/>
      <c r="AF33" s="375"/>
      <c r="AG33" s="375"/>
      <c r="AH33" s="375"/>
      <c r="AI33" s="375"/>
      <c r="AJ33" s="375"/>
    </row>
    <row r="34" spans="2:36">
      <c r="B34" s="366" t="str">
        <f>IF('Deckblatt - Overview'!$S$1=1,"Kommentare:","Comments:")</f>
        <v>Kommentare:</v>
      </c>
      <c r="C34" s="367"/>
      <c r="D34" s="367"/>
      <c r="E34" s="367"/>
      <c r="F34" s="367"/>
      <c r="G34" s="367"/>
      <c r="H34" s="367"/>
      <c r="I34" s="367"/>
      <c r="J34" s="367"/>
      <c r="K34" s="367"/>
      <c r="L34" s="367"/>
      <c r="M34" s="367"/>
      <c r="N34" s="367"/>
      <c r="O34" s="367"/>
      <c r="P34" s="367"/>
      <c r="Q34" s="199"/>
      <c r="R34" s="199"/>
      <c r="S34" s="199"/>
      <c r="T34" s="199"/>
      <c r="U34" s="199"/>
      <c r="V34" s="199"/>
      <c r="W34" s="199"/>
      <c r="X34" s="199"/>
      <c r="Y34" s="199"/>
      <c r="Z34" s="199"/>
      <c r="AA34" s="199"/>
      <c r="AB34" s="199"/>
      <c r="AC34" s="199"/>
      <c r="AD34" s="199"/>
      <c r="AE34" s="199"/>
      <c r="AF34" s="199"/>
      <c r="AG34" s="199"/>
      <c r="AH34" s="199"/>
      <c r="AI34" s="199"/>
      <c r="AJ34" s="200"/>
    </row>
    <row r="35" spans="2:36" ht="60.75" customHeight="1">
      <c r="B35" s="360"/>
      <c r="C35" s="361"/>
      <c r="D35" s="361"/>
      <c r="E35" s="361"/>
      <c r="F35" s="361"/>
      <c r="G35" s="361"/>
      <c r="H35" s="361"/>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2"/>
    </row>
    <row r="36" spans="2:36" ht="12" customHeight="1">
      <c r="B36" s="66" t="str">
        <f>IF('Deckblatt - Overview'!$S$1=1,"Unterschriften Lieferant (Qualität, Technik/Produktion und Vertrieb)","Signatures Supplier (Quality, Technology/Production and Sales)")</f>
        <v>Unterschriften Lieferant (Qualität, Technik/Produktion und Vertrieb)</v>
      </c>
      <c r="C36" s="201"/>
      <c r="D36" s="201"/>
      <c r="E36" s="201"/>
      <c r="F36" s="201"/>
      <c r="G36" s="201"/>
      <c r="H36" s="201"/>
      <c r="I36" s="201"/>
      <c r="J36" s="201"/>
      <c r="K36" s="201"/>
      <c r="L36" s="201"/>
      <c r="M36" s="201"/>
      <c r="N36" s="201"/>
      <c r="O36" s="201"/>
      <c r="P36" s="201"/>
      <c r="Q36" s="201"/>
      <c r="R36" s="201"/>
      <c r="S36" s="202"/>
      <c r="T36" s="202"/>
      <c r="U36" s="202"/>
      <c r="V36" s="202"/>
      <c r="W36" s="202"/>
      <c r="X36" s="202"/>
      <c r="Y36" s="202"/>
      <c r="Z36" s="202"/>
      <c r="AA36" s="202"/>
      <c r="AB36" s="202"/>
      <c r="AC36" s="202"/>
      <c r="AD36" s="202"/>
      <c r="AE36" s="202"/>
      <c r="AF36" s="202"/>
      <c r="AG36" s="202"/>
      <c r="AH36" s="202"/>
      <c r="AI36" s="202"/>
      <c r="AJ36" s="202"/>
    </row>
    <row r="37" spans="2:36" ht="4.5" customHeight="1">
      <c r="B37" s="363" t="s">
        <v>12</v>
      </c>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row>
    <row r="38" spans="2:36" ht="13.5" customHeight="1">
      <c r="B38" s="365" t="str">
        <f>IF('Deckblatt - Overview'!$S$1=1,"Name Mitarbeiter:","Name of Employee:")</f>
        <v>Name Mitarbeiter:</v>
      </c>
      <c r="C38" s="365"/>
      <c r="D38" s="365"/>
      <c r="E38" s="365"/>
      <c r="F38" s="365"/>
      <c r="G38" s="365"/>
      <c r="H38" s="365"/>
      <c r="I38" s="365"/>
      <c r="J38" s="365"/>
      <c r="K38" s="365"/>
      <c r="L38" s="365"/>
      <c r="M38" s="365"/>
      <c r="N38" s="365" t="str">
        <f>IF('Deckblatt - Overview'!$S$1=1,"Datum:","Date:")</f>
        <v>Datum:</v>
      </c>
      <c r="O38" s="365"/>
      <c r="P38" s="365"/>
      <c r="Q38" s="365"/>
      <c r="R38" s="365" t="str">
        <f>IF('Deckblatt - Overview'!$S$1=1,"Funktion Mitarbeiter:","Function of employee:")</f>
        <v>Funktion Mitarbeiter:</v>
      </c>
      <c r="S38" s="365"/>
      <c r="T38" s="365"/>
      <c r="U38" s="365"/>
      <c r="V38" s="365"/>
      <c r="W38" s="365"/>
      <c r="X38" s="365"/>
      <c r="Y38" s="365"/>
      <c r="Z38" s="365"/>
      <c r="AA38" s="365"/>
      <c r="AB38" s="365"/>
      <c r="AC38" s="365"/>
      <c r="AD38" s="365" t="str">
        <f>IF('Deckblatt - Overview'!$S$1=1,"Unterschrift:","Signature:")</f>
        <v>Unterschrift:</v>
      </c>
      <c r="AE38" s="365"/>
      <c r="AF38" s="365"/>
      <c r="AG38" s="365"/>
      <c r="AH38" s="365"/>
      <c r="AI38" s="365"/>
      <c r="AJ38" s="365"/>
    </row>
    <row r="39" spans="2:36" ht="25" customHeight="1">
      <c r="B39" s="356"/>
      <c r="C39" s="356"/>
      <c r="D39" s="356"/>
      <c r="E39" s="356"/>
      <c r="F39" s="356"/>
      <c r="G39" s="356"/>
      <c r="H39" s="356"/>
      <c r="I39" s="356"/>
      <c r="J39" s="356"/>
      <c r="K39" s="356"/>
      <c r="L39" s="356"/>
      <c r="M39" s="356"/>
      <c r="N39" s="357"/>
      <c r="O39" s="358"/>
      <c r="P39" s="358"/>
      <c r="Q39" s="358"/>
      <c r="R39" s="359"/>
      <c r="S39" s="359"/>
      <c r="T39" s="359"/>
      <c r="U39" s="359"/>
      <c r="V39" s="359"/>
      <c r="W39" s="359"/>
      <c r="X39" s="359"/>
      <c r="Y39" s="359"/>
      <c r="Z39" s="359"/>
      <c r="AA39" s="359"/>
      <c r="AB39" s="359"/>
      <c r="AC39" s="359"/>
      <c r="AD39" s="359"/>
      <c r="AE39" s="359"/>
      <c r="AF39" s="359"/>
      <c r="AG39" s="359"/>
      <c r="AH39" s="359"/>
      <c r="AI39" s="359"/>
      <c r="AJ39" s="359"/>
    </row>
    <row r="40" spans="2:36" ht="25" customHeight="1">
      <c r="B40" s="356"/>
      <c r="C40" s="356"/>
      <c r="D40" s="356"/>
      <c r="E40" s="356"/>
      <c r="F40" s="356"/>
      <c r="G40" s="356"/>
      <c r="H40" s="356"/>
      <c r="I40" s="356"/>
      <c r="J40" s="356"/>
      <c r="K40" s="356"/>
      <c r="L40" s="356"/>
      <c r="M40" s="356"/>
      <c r="N40" s="357"/>
      <c r="O40" s="358"/>
      <c r="P40" s="358"/>
      <c r="Q40" s="358"/>
      <c r="R40" s="359"/>
      <c r="S40" s="359"/>
      <c r="T40" s="359"/>
      <c r="U40" s="359"/>
      <c r="V40" s="359"/>
      <c r="W40" s="359"/>
      <c r="X40" s="359"/>
      <c r="Y40" s="359"/>
      <c r="Z40" s="359"/>
      <c r="AA40" s="359"/>
      <c r="AB40" s="359"/>
      <c r="AC40" s="359"/>
      <c r="AD40" s="359"/>
      <c r="AE40" s="359"/>
      <c r="AF40" s="359"/>
      <c r="AG40" s="359"/>
      <c r="AH40" s="359"/>
      <c r="AI40" s="359"/>
      <c r="AJ40" s="359"/>
    </row>
    <row r="41" spans="2:36" ht="25" customHeight="1">
      <c r="B41" s="356"/>
      <c r="C41" s="356"/>
      <c r="D41" s="356"/>
      <c r="E41" s="356"/>
      <c r="F41" s="356"/>
      <c r="G41" s="356"/>
      <c r="H41" s="356"/>
      <c r="I41" s="356"/>
      <c r="J41" s="356"/>
      <c r="K41" s="356"/>
      <c r="L41" s="356"/>
      <c r="M41" s="356"/>
      <c r="N41" s="357"/>
      <c r="O41" s="358"/>
      <c r="P41" s="358"/>
      <c r="Q41" s="358"/>
      <c r="R41" s="359"/>
      <c r="S41" s="359"/>
      <c r="T41" s="359"/>
      <c r="U41" s="359"/>
      <c r="V41" s="359"/>
      <c r="W41" s="359"/>
      <c r="X41" s="359"/>
      <c r="Y41" s="359"/>
      <c r="Z41" s="359"/>
      <c r="AA41" s="359"/>
      <c r="AB41" s="359"/>
      <c r="AC41" s="359"/>
      <c r="AD41" s="359"/>
      <c r="AE41" s="359"/>
      <c r="AF41" s="359"/>
      <c r="AG41" s="359"/>
      <c r="AH41" s="359"/>
      <c r="AI41" s="359"/>
      <c r="AJ41" s="359"/>
    </row>
    <row r="42" spans="2:36" ht="6.75" customHeight="1"/>
  </sheetData>
  <sheetProtection algorithmName="SHA-512" hashValue="RACTOCIi5OrOBCCmeKCQQFbn3yeR6t4YsForb3redKXBpzRtctlCn84opSlmE7mnsVjz5w6BKLHHd0CCb8KfbQ==" saltValue="8bW8G6V9COepq0uRPWJ0ig==" spinCount="100000" sheet="1" selectLockedCells="1"/>
  <mergeCells count="83">
    <mergeCell ref="B1:W1"/>
    <mergeCell ref="B3:P3"/>
    <mergeCell ref="Q3:AA3"/>
    <mergeCell ref="AB3:AJ3"/>
    <mergeCell ref="B4:P4"/>
    <mergeCell ref="Q4:AA4"/>
    <mergeCell ref="AB4:AJ4"/>
    <mergeCell ref="B5:P5"/>
    <mergeCell ref="Q5:AA5"/>
    <mergeCell ref="AB5:AJ5"/>
    <mergeCell ref="B6:P6"/>
    <mergeCell ref="Q6:AA6"/>
    <mergeCell ref="AB6:AJ6"/>
    <mergeCell ref="B12:D12"/>
    <mergeCell ref="E12:F12"/>
    <mergeCell ref="J12:AJ12"/>
    <mergeCell ref="B7:P7"/>
    <mergeCell ref="Q7:AA7"/>
    <mergeCell ref="AB7:AJ7"/>
    <mergeCell ref="B8:P8"/>
    <mergeCell ref="Q8:AA8"/>
    <mergeCell ref="AB8:AJ8"/>
    <mergeCell ref="B9:AJ9"/>
    <mergeCell ref="B10:AJ10"/>
    <mergeCell ref="B11:D11"/>
    <mergeCell ref="E11:G11"/>
    <mergeCell ref="I11:AJ11"/>
    <mergeCell ref="B17:D17"/>
    <mergeCell ref="E17:G17"/>
    <mergeCell ref="J17:AJ17"/>
    <mergeCell ref="B13:D13"/>
    <mergeCell ref="E13:F13"/>
    <mergeCell ref="J13:AJ13"/>
    <mergeCell ref="B14:D14"/>
    <mergeCell ref="E14:G14"/>
    <mergeCell ref="J14:AJ14"/>
    <mergeCell ref="B15:D15"/>
    <mergeCell ref="E15:G15"/>
    <mergeCell ref="J15:AJ15"/>
    <mergeCell ref="B16:H16"/>
    <mergeCell ref="J16:AJ16"/>
    <mergeCell ref="B18:D18"/>
    <mergeCell ref="E18:G18"/>
    <mergeCell ref="J18:AJ18"/>
    <mergeCell ref="B19:D19"/>
    <mergeCell ref="E19:G19"/>
    <mergeCell ref="J19:AJ19"/>
    <mergeCell ref="B20:D20"/>
    <mergeCell ref="E20:G20"/>
    <mergeCell ref="J20:AJ20"/>
    <mergeCell ref="B21:D21"/>
    <mergeCell ref="E21:G21"/>
    <mergeCell ref="J21:AJ21"/>
    <mergeCell ref="B34:P34"/>
    <mergeCell ref="B22:D22"/>
    <mergeCell ref="E22:G22"/>
    <mergeCell ref="J22:AJ22"/>
    <mergeCell ref="B24:P24"/>
    <mergeCell ref="L25:AJ25"/>
    <mergeCell ref="L26:AJ26"/>
    <mergeCell ref="L28:AK28"/>
    <mergeCell ref="L30:AJ30"/>
    <mergeCell ref="B31:P31"/>
    <mergeCell ref="B32:AJ32"/>
    <mergeCell ref="B33:AJ33"/>
    <mergeCell ref="B35:AJ35"/>
    <mergeCell ref="B37:AJ37"/>
    <mergeCell ref="B38:M38"/>
    <mergeCell ref="N38:Q38"/>
    <mergeCell ref="R38:AC38"/>
    <mergeCell ref="AD38:AJ38"/>
    <mergeCell ref="B41:M41"/>
    <mergeCell ref="N41:Q41"/>
    <mergeCell ref="R41:AC41"/>
    <mergeCell ref="AD41:AJ41"/>
    <mergeCell ref="B39:M39"/>
    <mergeCell ref="N39:Q39"/>
    <mergeCell ref="R39:AC39"/>
    <mergeCell ref="AD39:AJ39"/>
    <mergeCell ref="B40:M40"/>
    <mergeCell ref="N40:Q40"/>
    <mergeCell ref="R40:AC40"/>
    <mergeCell ref="AD40:AJ40"/>
  </mergeCells>
  <dataValidations count="1">
    <dataValidation type="list" allowBlank="1" showInputMessage="1" showErrorMessage="1" sqref="B17:H22 B12:H15">
      <formula1>$X$1</formula1>
    </dataValidation>
  </dataValidations>
  <printOptions horizontalCentered="1"/>
  <pageMargins left="0.25" right="0.25" top="0.75" bottom="0.62027777777777782" header="0.3" footer="0.3"/>
  <pageSetup paperSize="9" scale="80" orientation="portrait" r:id="rId1"/>
  <headerFooter>
    <oddHeader>&amp;R&amp;G</oddHeader>
    <oddFooter>&amp;L&amp;8Ersteller: QM22  J. Fehlmann ,  Version 3.1 / 26.04.2024
Freigabe: QM2 D. Schubert / 26.04.2024&amp;C&amp;9© KNDS Deutschland GmbH &amp;&amp; Co. KG &amp;R&amp;9Seite &amp;P/&amp;N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097" r:id="rId5" name="Check Box 1">
              <controlPr locked="0" defaultSize="0" autoFill="0" autoLine="0" autoPict="0">
                <anchor moveWithCells="1">
                  <from>
                    <xdr:col>9</xdr:col>
                    <xdr:colOff>165100</xdr:colOff>
                    <xdr:row>25</xdr:row>
                    <xdr:rowOff>31750</xdr:rowOff>
                  </from>
                  <to>
                    <xdr:col>11</xdr:col>
                    <xdr:colOff>107950</xdr:colOff>
                    <xdr:row>25</xdr:row>
                    <xdr:rowOff>260350</xdr:rowOff>
                  </to>
                </anchor>
              </controlPr>
            </control>
          </mc:Choice>
        </mc:AlternateContent>
        <mc:AlternateContent xmlns:mc="http://schemas.openxmlformats.org/markup-compatibility/2006">
          <mc:Choice Requires="x14">
            <control shapeId="4098" r:id="rId6" name="Check Box 2">
              <controlPr locked="0" defaultSize="0" autoFill="0" autoLine="0" autoPict="0">
                <anchor moveWithCells="1">
                  <from>
                    <xdr:col>9</xdr:col>
                    <xdr:colOff>165100</xdr:colOff>
                    <xdr:row>27</xdr:row>
                    <xdr:rowOff>31750</xdr:rowOff>
                  </from>
                  <to>
                    <xdr:col>11</xdr:col>
                    <xdr:colOff>107950</xdr:colOff>
                    <xdr:row>27</xdr:row>
                    <xdr:rowOff>241300</xdr:rowOff>
                  </to>
                </anchor>
              </controlPr>
            </control>
          </mc:Choice>
        </mc:AlternateContent>
        <mc:AlternateContent xmlns:mc="http://schemas.openxmlformats.org/markup-compatibility/2006">
          <mc:Choice Requires="x14">
            <control shapeId="4099" r:id="rId7" name="Check Box 3">
              <controlPr locked="0" defaultSize="0" autoFill="0" autoLine="0" autoPict="0">
                <anchor moveWithCells="1">
                  <from>
                    <xdr:col>9</xdr:col>
                    <xdr:colOff>165100</xdr:colOff>
                    <xdr:row>29</xdr:row>
                    <xdr:rowOff>31750</xdr:rowOff>
                  </from>
                  <to>
                    <xdr:col>11</xdr:col>
                    <xdr:colOff>107950</xdr:colOff>
                    <xdr:row>29</xdr:row>
                    <xdr:rowOff>260350</xdr:rowOff>
                  </to>
                </anchor>
              </controlPr>
            </control>
          </mc:Choice>
        </mc:AlternateContent>
        <mc:AlternateContent xmlns:mc="http://schemas.openxmlformats.org/markup-compatibility/2006">
          <mc:Choice Requires="x14">
            <control shapeId="4100" r:id="rId8" name="Check Box 4">
              <controlPr locked="0" defaultSize="0" autoFill="0" autoLine="0" autoPict="0">
                <anchor moveWithCells="1">
                  <from>
                    <xdr:col>1</xdr:col>
                    <xdr:colOff>38100</xdr:colOff>
                    <xdr:row>27</xdr:row>
                    <xdr:rowOff>38100</xdr:rowOff>
                  </from>
                  <to>
                    <xdr:col>3</xdr:col>
                    <xdr:colOff>88900</xdr:colOff>
                    <xdr:row>27</xdr:row>
                    <xdr:rowOff>260350</xdr:rowOff>
                  </to>
                </anchor>
              </controlPr>
            </control>
          </mc:Choice>
        </mc:AlternateContent>
        <mc:AlternateContent xmlns:mc="http://schemas.openxmlformats.org/markup-compatibility/2006">
          <mc:Choice Requires="x14">
            <control shapeId="4101" r:id="rId9" name="Check Box 5">
              <controlPr locked="0" defaultSize="0" autoFill="0" autoLine="0" autoPict="0">
                <anchor moveWithCells="1">
                  <from>
                    <xdr:col>1</xdr:col>
                    <xdr:colOff>38100</xdr:colOff>
                    <xdr:row>24</xdr:row>
                    <xdr:rowOff>31750</xdr:rowOff>
                  </from>
                  <to>
                    <xdr:col>3</xdr:col>
                    <xdr:colOff>88900</xdr:colOff>
                    <xdr:row>24</xdr:row>
                    <xdr:rowOff>241300</xdr:rowOff>
                  </to>
                </anchor>
              </controlPr>
            </control>
          </mc:Choice>
        </mc:AlternateContent>
        <mc:AlternateContent xmlns:mc="http://schemas.openxmlformats.org/markup-compatibility/2006">
          <mc:Choice Requires="x14">
            <control shapeId="4102" r:id="rId10" name="Check Box 6">
              <controlPr locked="0" defaultSize="0" autoFill="0" autoLine="0" autoPict="0">
                <anchor moveWithCells="1">
                  <from>
                    <xdr:col>9</xdr:col>
                    <xdr:colOff>165100</xdr:colOff>
                    <xdr:row>24</xdr:row>
                    <xdr:rowOff>31750</xdr:rowOff>
                  </from>
                  <to>
                    <xdr:col>11</xdr:col>
                    <xdr:colOff>114300</xdr:colOff>
                    <xdr:row>24</xdr:row>
                    <xdr:rowOff>260350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D89"/>
  <sheetViews>
    <sheetView showGridLines="0" workbookViewId="0">
      <selection activeCell="D20" sqref="D20"/>
    </sheetView>
  </sheetViews>
  <sheetFormatPr baseColWidth="10" defaultColWidth="11.453125" defaultRowHeight="14.5"/>
  <cols>
    <col min="4" max="4" width="172.81640625" customWidth="1"/>
  </cols>
  <sheetData>
    <row r="4" spans="2:2">
      <c r="B4" s="1" t="s">
        <v>0</v>
      </c>
    </row>
    <row r="5" spans="2:2">
      <c r="B5" s="1" t="s">
        <v>1</v>
      </c>
    </row>
    <row r="6" spans="2:2">
      <c r="B6" s="1" t="s">
        <v>2</v>
      </c>
    </row>
    <row r="7" spans="2:2">
      <c r="B7" s="1"/>
    </row>
    <row r="8" spans="2:2">
      <c r="B8" s="1" t="s">
        <v>3</v>
      </c>
    </row>
    <row r="11" spans="2:2">
      <c r="B11" t="s">
        <v>4</v>
      </c>
    </row>
    <row r="12" spans="2:2">
      <c r="B12" t="s">
        <v>5</v>
      </c>
    </row>
    <row r="13" spans="2:2">
      <c r="B13" t="s">
        <v>6</v>
      </c>
    </row>
    <row r="15" spans="2:2">
      <c r="B15" t="s">
        <v>7</v>
      </c>
    </row>
    <row r="85" spans="1:4">
      <c r="A85" s="2" t="s">
        <v>8</v>
      </c>
      <c r="B85" s="3"/>
      <c r="C85" s="3"/>
      <c r="D85" s="3"/>
    </row>
    <row r="86" spans="1:4" ht="93" customHeight="1">
      <c r="A86" s="3"/>
      <c r="B86" s="3"/>
      <c r="C86" s="3"/>
      <c r="D86" s="4" t="s">
        <v>9</v>
      </c>
    </row>
    <row r="87" spans="1:4">
      <c r="A87" s="3"/>
      <c r="B87" s="3"/>
      <c r="C87" s="3"/>
      <c r="D87" s="3"/>
    </row>
    <row r="88" spans="1:4">
      <c r="A88" s="3"/>
      <c r="B88" s="3"/>
      <c r="C88" s="3"/>
      <c r="D88" s="3"/>
    </row>
    <row r="89" spans="1:4" ht="62.25" customHeight="1">
      <c r="A89" s="3"/>
      <c r="B89" s="3"/>
      <c r="C89" s="3"/>
      <c r="D89" s="4" t="s">
        <v>10</v>
      </c>
    </row>
  </sheetData>
  <sheetProtection password="DE96" sheet="1" selectLockedCells="1"/>
  <pageMargins left="0.7" right="0.7" top="0.78740157499999996" bottom="0.78740157499999996" header="0.3" footer="0.3"/>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8</vt:i4>
      </vt:variant>
    </vt:vector>
  </HeadingPairs>
  <TitlesOfParts>
    <vt:vector size="14" baseType="lpstr">
      <vt:lpstr>Deckblatt - Overview</vt:lpstr>
      <vt:lpstr>Teilebündelung - parts bundling</vt:lpstr>
      <vt:lpstr>Fragen - Questions</vt:lpstr>
      <vt:lpstr>geforderte Dok.-req.Doc.</vt:lpstr>
      <vt:lpstr>Herstellb. - Manufacturability</vt:lpstr>
      <vt:lpstr>Information </vt:lpstr>
      <vt:lpstr>'Deckblatt - Overview'!Druckbereich</vt:lpstr>
      <vt:lpstr>'Fragen - Questions'!Druckbereich</vt:lpstr>
      <vt:lpstr>'geforderte Dok.-req.Doc.'!Druckbereich</vt:lpstr>
      <vt:lpstr>'Herstellb. - Manufacturability'!Druckbereich</vt:lpstr>
      <vt:lpstr>'Teilebündelung - parts bundling'!Druckbereich</vt:lpstr>
      <vt:lpstr>'Fragen - Questions'!Drucktitel</vt:lpstr>
      <vt:lpstr>'geforderte Dok.-req.Doc.'!Drucktitel</vt:lpstr>
      <vt:lpstr>'Teilebündelung - parts bundling'!Drucktitel</vt:lpstr>
    </vt:vector>
  </TitlesOfParts>
  <Company>Krauss-Maffei Wegmann GmbH &amp; Co. KG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Fehlmann, Jens</dc:creator>
  <cp:lastModifiedBy>Schwandt, Morris</cp:lastModifiedBy>
  <cp:lastPrinted>2024-04-26T12:43:37Z</cp:lastPrinted>
  <dcterms:created xsi:type="dcterms:W3CDTF">2024-01-11T05:55:05Z</dcterms:created>
  <dcterms:modified xsi:type="dcterms:W3CDTF">2024-04-26T12:53:44Z</dcterms:modified>
</cp:coreProperties>
</file>